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BASE MENSUAL 2023" sheetId="1" r:id="rId1"/>
  </sheets>
  <definedNames>
    <definedName name="_xlnm._FilterDatabase" localSheetId="0" hidden="1">'BASE MENSUAL 2023'!$A$4:$N$108</definedName>
    <definedName name="_xlnm.Print_Area" localSheetId="0">'BASE MENSUAL 2023'!$A$1:$N$104</definedName>
  </definedNames>
  <calcPr fullCalcOnLoad="1"/>
</workbook>
</file>

<file path=xl/sharedStrings.xml><?xml version="1.0" encoding="utf-8"?>
<sst xmlns="http://schemas.openxmlformats.org/spreadsheetml/2006/main" count="117" uniqueCount="115">
  <si>
    <t>CALENDARIO DE INGRESOS BASE MENSUAL DEL EJERCICIO FISCAL 2023</t>
  </si>
  <si>
    <t>Anual Proyectado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</si>
  <si>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</si>
  <si>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</si>
  <si>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</si>
  <si>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</si>
  <si>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</si>
  <si>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</si>
  <si>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</si>
  <si>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</si>
  <si>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</si>
  <si>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</si>
  <si>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</si>
  <si>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</si>
  <si>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</si>
  <si>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 PROPIOS</t>
  </si>
  <si>
    <t>IMPUESTOS</t>
  </si>
  <si>
    <t>Impuesto a los ingresos obtenidos por establecimientos de enseñanza particular</t>
  </si>
  <si>
    <t>Impuesto sobre juegos permitidos, espectáculos públicos, diversiones y aparatos mecánicos o electromecánicos accionados por monedas o fichas</t>
  </si>
  <si>
    <t>Impuesto a comercios ambulantes</t>
  </si>
  <si>
    <t>Accesorios de los Impuestos</t>
  </si>
  <si>
    <t>DERECHOS</t>
  </si>
  <si>
    <t>Derecho por servicio de Alumbrado Público</t>
  </si>
  <si>
    <t>Derechos por servicios de drenaje y alcantarillado</t>
  </si>
  <si>
    <t>Derecho por uso de rastro, guarda y matanza de ganado, transporte e inspección sanitaria, revisión de fierros para marcar ganado y magueyes.</t>
  </si>
  <si>
    <t>Derechos por servicio y uso de panteones municipales</t>
  </si>
  <si>
    <t>Derechos por servicio de Limpia</t>
  </si>
  <si>
    <t>Derechos por Registro del Estado Familiar</t>
  </si>
  <si>
    <t>Derechos por servicios de certificaciones, legalizaciones y expedición de copias certificadas.</t>
  </si>
  <si>
    <t>Derechos por expedición, y renovación de placa de funcionamiento de establecimientos comerciales e industriales</t>
  </si>
  <si>
    <t>Derechos por servicio de expedición de placa de bicicletas y vehículos de propulsión no mecánica</t>
  </si>
  <si>
    <t>Derechos por expedición y renovación de placa de funcionamiento de establecimientos que enajenen o expendan bebidas alcohólicas</t>
  </si>
  <si>
    <t>Derechos por expedición y revalidación de licencias o permisos para la colocación y emisión de anuncios publicitarios</t>
  </si>
  <si>
    <t>Derechos por la expedición, renovación o refrendo de las licencias y permisos para estacionamientos y pensiones</t>
  </si>
  <si>
    <t>Derechos por alineamiento, deslinde y nomenclatura</t>
  </si>
  <si>
    <t>Derechos por la realización y expedición de avalúos catastrales</t>
  </si>
  <si>
    <t>Derechos por la expedición de constancias y otorgamiento de licencias de uso de suelo y autorización de fraccionamientos en sus diversas modalidades</t>
  </si>
  <si>
    <t>Derechos por licencias para construcción, reconstrucción, ampliación y demolición</t>
  </si>
  <si>
    <t>Derechos por autorización de peritos en obras para construcción</t>
  </si>
  <si>
    <t>Derechos por autorización para la venta de lotes de terrenos en fraccionamientos</t>
  </si>
  <si>
    <t>Otros derechos por servicios relacionados con el desarrollo urbano</t>
  </si>
  <si>
    <t>Derechos por la participación en concursos,  licitaciones y ejecución de obra pública</t>
  </si>
  <si>
    <t xml:space="preserve">    1. Concurso o Licitación</t>
  </si>
  <si>
    <t xml:space="preserve">    2. Supervisión de obra pública</t>
  </si>
  <si>
    <t>Derechos por la expedición del dictamen de impacto ambiental y otros servicios en materia ecológica</t>
  </si>
  <si>
    <t>Derecho especial para obras por cooperacion</t>
  </si>
  <si>
    <t>Derechos por servicios prestados en materia de seguridad pública y tránsito</t>
  </si>
  <si>
    <t>Accesorios de los Derechos</t>
  </si>
  <si>
    <t>PRODUCTOS</t>
  </si>
  <si>
    <t>Arrendamiento de bienes muebles o inmuebles propiedad del Municipio:</t>
  </si>
  <si>
    <t xml:space="preserve">     1. Uso de plazas y pisos en las calles, pasajes y lugares públicos</t>
  </si>
  <si>
    <t xml:space="preserve">     2. Locales y planchas situados en el interior y exterior de los mercados propiedad del Municipio</t>
  </si>
  <si>
    <t xml:space="preserve">     3. Estacionamiento en la  de vía pública</t>
  </si>
  <si>
    <t xml:space="preserve">     4. Arrendamiento de terrenos, montes, pastos y demas bienes del Municipio.</t>
  </si>
  <si>
    <t>Establecimientos y empresas del Municipio.</t>
  </si>
  <si>
    <t>Expedición en copia simple o certificada, o reproducción de la información en dispositivos de almacenamiento, derivado del ejercicio del derecho de acceso a la información</t>
  </si>
  <si>
    <t>Ingresos por Venta de Bienes y Prestación de Servicios de Entidades Paraestatales y Fideicomisos No Empresariales y No Financieros</t>
  </si>
  <si>
    <t>Explotación o enajenación de cualquier naturaleza de los bienes propiedad del Municipio</t>
  </si>
  <si>
    <t>Venta de bienes muebles e inmuebles propiedad del Municipio</t>
  </si>
  <si>
    <t>Los capitales y valores del Municipio y sus rendimientos</t>
  </si>
  <si>
    <t>Los bienes de beneficencia</t>
  </si>
  <si>
    <t>APROVECHAMIENTOS</t>
  </si>
  <si>
    <t>Intereses moratorios</t>
  </si>
  <si>
    <t>Multas impuestas a los infractores de los reglamentos administrativos</t>
  </si>
  <si>
    <t>Multas Administrativas Federales No Fiscales</t>
  </si>
  <si>
    <t>Tesoros ocultos</t>
  </si>
  <si>
    <t>Bienes y herencias vacantes</t>
  </si>
  <si>
    <t>Donaciones hechas a favor del Municipio.</t>
  </si>
  <si>
    <t>Cauciones y fianzas, cuya perdida se declare por resolucion firme a favor del Municipio</t>
  </si>
  <si>
    <t>Reintegros, incluidos los derivados de responsabilidad oficial</t>
  </si>
  <si>
    <t>Indemnización por daños a bienes municipales</t>
  </si>
  <si>
    <t>Rezagos</t>
  </si>
  <si>
    <t>Control canino</t>
  </si>
  <si>
    <t>Capacitaciones, cursos, talleres, conferencias o eventos</t>
  </si>
  <si>
    <t xml:space="preserve">Convenios </t>
  </si>
  <si>
    <t>Devolucion de ISR</t>
  </si>
  <si>
    <t>Fomento Agropecuario</t>
  </si>
  <si>
    <t>Concepto</t>
  </si>
  <si>
    <t>Sistema para el Desarrollo Integral de la Familia</t>
  </si>
  <si>
    <t>Participaciones</t>
  </si>
  <si>
    <t>Fondo General de Participaciones</t>
  </si>
  <si>
    <t>Fondo de Fomento Municipal</t>
  </si>
  <si>
    <t>Fondo de Fiscalización y Recaudación</t>
  </si>
  <si>
    <t>Impuesto sobre Automóviles Nuevos (ISAN)</t>
  </si>
  <si>
    <t>Impuesto Especial sobre la Producción y Servicios (IEPS)</t>
  </si>
  <si>
    <t>Incentivos a la venta de Gasolina y Diesel</t>
  </si>
  <si>
    <t>Compensación del Impuesto sobre Automóviles Nuevos (CISAN)</t>
  </si>
  <si>
    <t>Fondo de Compensación</t>
  </si>
  <si>
    <t>Aportaciones</t>
  </si>
  <si>
    <t>Ingresos Extraordinarios</t>
  </si>
  <si>
    <t>Endeudamiento Interno</t>
  </si>
  <si>
    <t>Ingresos Derivados de Financiamiento</t>
  </si>
  <si>
    <t>Fondo de Estabilización de los Ingresos de las Entidades Federativas (FEIEF)</t>
  </si>
  <si>
    <t>Fondo de Aportaciones para la Infraestructura Social Municipal (FAISM)</t>
  </si>
  <si>
    <t>Fondo de Aportaciones para el Fortalecimiento de los Municipios (FORTAMUN)</t>
  </si>
  <si>
    <t>Total Ingresos</t>
  </si>
  <si>
    <t>Impuestos sobre los Ingresos</t>
  </si>
  <si>
    <t>Impuestos sobre el Patrimonio</t>
  </si>
  <si>
    <t>Accesorios de Impuestos</t>
  </si>
  <si>
    <t>Derechos por Servicios Públicos</t>
  </si>
  <si>
    <t>Derechos por servicios de Agua Potable</t>
  </si>
  <si>
    <t>Derechos por Registros, Liciencias y Permisos Diversos</t>
  </si>
  <si>
    <t>Derechos en materia de Desarrollo Urbano y Ecología</t>
  </si>
  <si>
    <t>Productos</t>
  </si>
  <si>
    <t>Accesorios de Derechos</t>
  </si>
  <si>
    <t>Derechos por Servicios Prestados en Materia de Seguridad Pública y Tránsito</t>
  </si>
  <si>
    <t>Recargos</t>
  </si>
  <si>
    <t>Intereses</t>
  </si>
  <si>
    <t>Apoyos Financieros del Gobierno Federal o Estatal</t>
  </si>
  <si>
    <t>Endeudamiento Externo</t>
  </si>
  <si>
    <t xml:space="preserve">PARTICIPACIONES, APORTACIONES, CONVENIOS, INCENTIVOS DERIVADOS DE LA COLABORACIÓN FISCAL Y  FONDOS DISTINTOS DE APORTACIONES </t>
  </si>
  <si>
    <t>Impuesto Predial</t>
  </si>
  <si>
    <t>Impuesto sobre la Traslación de Dominio y otras Operaciones con Bienes Inmuebles</t>
  </si>
  <si>
    <t>Aprovechamientos</t>
  </si>
  <si>
    <t xml:space="preserve">MUNICIPIO DE MINERAL DE LA REFORMA, HIDALGO.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</si>
</sst>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_ ;\-#,##0.00\ "/>
    <numFmt numFmtId="166" formatCode="&quot;$&quot;#,##0.000;[Red]\-&quot;$&quot;#,##0.000"/>
    <numFmt numFmtId="167" formatCode="#,##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#,##0.00"/>
    <numFmt numFmtId="173" formatCode="0.000%"/>
    <numFmt numFmtId="174" formatCode="0.0000000000000000%"/>
    <numFmt numFmtId="175" formatCode="#,##0.00;[Red]#,##0.00"/>
    <numFmt numFmtId="176" formatCode="[$-80A]dddd\,\ d&quot; de &quot;mmmm&quot; de &quot;yyyy"/>
    <numFmt numFmtId="177" formatCode="[$-80A]h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color indexed="9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u val="single"/>
      <sz val="11"/>
      <color theme="1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justify" vertical="center" wrapText="1"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4" fontId="54" fillId="33" borderId="10" xfId="49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4" fontId="55" fillId="35" borderId="10" xfId="49" applyNumberFormat="1" applyFont="1" applyFill="1" applyBorder="1" applyAlignment="1">
      <alignment horizontal="right" vertical="center" wrapText="1"/>
    </xf>
    <xf numFmtId="14" fontId="60" fillId="36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8" fontId="56" fillId="0" borderId="0" xfId="0" applyNumberFormat="1" applyFont="1" applyAlignment="1">
      <alignment wrapText="1"/>
    </xf>
    <xf numFmtId="43" fontId="56" fillId="0" borderId="0" xfId="49" applyFont="1" applyAlignment="1">
      <alignment horizontal="right"/>
    </xf>
    <xf numFmtId="8" fontId="61" fillId="0" borderId="0" xfId="49" applyNumberFormat="1" applyFont="1" applyAlignment="1">
      <alignment horizontal="right"/>
    </xf>
    <xf numFmtId="0" fontId="62" fillId="37" borderId="10" xfId="0" applyFont="1" applyFill="1" applyBorder="1" applyAlignment="1">
      <alignment horizontal="justify" vertical="center" wrapText="1"/>
    </xf>
    <xf numFmtId="4" fontId="62" fillId="37" borderId="10" xfId="0" applyNumberFormat="1" applyFont="1" applyFill="1" applyBorder="1" applyAlignment="1">
      <alignment horizontal="right" vertical="center"/>
    </xf>
    <xf numFmtId="4" fontId="62" fillId="37" borderId="10" xfId="49" applyNumberFormat="1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justify" vertical="center" wrapText="1"/>
    </xf>
    <xf numFmtId="4" fontId="54" fillId="35" borderId="10" xfId="49" applyNumberFormat="1" applyFont="1" applyFill="1" applyBorder="1" applyAlignment="1">
      <alignment horizontal="right" vertical="center" wrapText="1"/>
    </xf>
    <xf numFmtId="0" fontId="59" fillId="35" borderId="0" xfId="0" applyFont="1" applyFill="1" applyAlignment="1">
      <alignment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4" fontId="5" fillId="33" borderId="10" xfId="49" applyNumberFormat="1" applyFont="1" applyFill="1" applyBorder="1" applyAlignment="1">
      <alignment horizontal="right" vertical="center" wrapText="1"/>
    </xf>
    <xf numFmtId="43" fontId="63" fillId="0" borderId="0" xfId="49" applyFont="1" applyAlignment="1">
      <alignment horizontal="right"/>
    </xf>
    <xf numFmtId="0" fontId="7" fillId="7" borderId="10" xfId="0" applyFont="1" applyFill="1" applyBorder="1" applyAlignment="1">
      <alignment horizontal="justify" vertical="center" wrapText="1"/>
    </xf>
    <xf numFmtId="4" fontId="7" fillId="7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38" borderId="10" xfId="0" applyFont="1" applyFill="1" applyBorder="1" applyAlignment="1">
      <alignment horizontal="left" vertical="center"/>
    </xf>
    <xf numFmtId="4" fontId="3" fillId="38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85725</xdr:colOff>
      <xdr:row>4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J118"/>
  <sheetViews>
    <sheetView tabSelected="1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11.57421875" defaultRowHeight="15"/>
  <cols>
    <col min="1" max="1" width="40.140625" style="21" customWidth="1"/>
    <col min="2" max="2" width="18.28125" style="21" customWidth="1"/>
    <col min="3" max="3" width="13.57421875" style="23" customWidth="1"/>
    <col min="4" max="4" width="13.421875" style="23" customWidth="1"/>
    <col min="5" max="5" width="13.7109375" style="23" customWidth="1"/>
    <col min="6" max="6" width="14.00390625" style="23" customWidth="1"/>
    <col min="7" max="8" width="13.28125" style="23" customWidth="1"/>
    <col min="9" max="9" width="13.7109375" style="23" customWidth="1"/>
    <col min="10" max="10" width="14.140625" style="23" customWidth="1"/>
    <col min="11" max="11" width="13.8515625" style="23" customWidth="1"/>
    <col min="12" max="12" width="14.28125" style="23" customWidth="1"/>
    <col min="13" max="13" width="13.57421875" style="23" customWidth="1"/>
    <col min="14" max="14" width="13.7109375" style="23" customWidth="1"/>
    <col min="15" max="15" width="13.7109375" style="0" customWidth="1"/>
    <col min="16" max="244" width="11.421875" style="0" customWidth="1"/>
    <col min="245" max="16384" width="11.57421875" style="12" customWidth="1"/>
  </cols>
  <sheetData>
    <row r="1" spans="1:14" ht="17.25" customHeight="1">
      <c r="A1" s="36" t="s">
        <v>114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25" customHeight="1">
      <c r="A3" s="12"/>
      <c r="B3" s="13"/>
      <c r="C3" s="13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</row>
    <row r="4" spans="1:14" ht="24.75" customHeight="1">
      <c r="A4" s="14" t="s">
        <v>77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31.5" customHeight="1">
      <c r="A5" s="37" t="s">
        <v>14</v>
      </c>
      <c r="B5" s="38">
        <f>B6+B82</f>
        <v>526008191</v>
      </c>
      <c r="C5" s="38">
        <f>C6+C82</f>
        <v>71475240</v>
      </c>
      <c r="D5" s="38">
        <f aca="true" t="shared" si="0" ref="D5:N5">D6+D82</f>
        <v>48255609</v>
      </c>
      <c r="E5" s="38">
        <f t="shared" si="0"/>
        <v>45828411</v>
      </c>
      <c r="F5" s="38">
        <f t="shared" si="0"/>
        <v>43987870</v>
      </c>
      <c r="G5" s="38">
        <f t="shared" si="0"/>
        <v>39669236</v>
      </c>
      <c r="H5" s="38">
        <f t="shared" si="0"/>
        <v>39933085</v>
      </c>
      <c r="I5" s="38">
        <f t="shared" si="0"/>
        <v>38520180</v>
      </c>
      <c r="J5" s="38">
        <f t="shared" si="0"/>
        <v>39910805</v>
      </c>
      <c r="K5" s="38">
        <f t="shared" si="0"/>
        <v>38293530</v>
      </c>
      <c r="L5" s="38">
        <f t="shared" si="0"/>
        <v>40951140</v>
      </c>
      <c r="M5" s="38">
        <f t="shared" si="0"/>
        <v>37962251</v>
      </c>
      <c r="N5" s="38">
        <f t="shared" si="0"/>
        <v>41220834</v>
      </c>
    </row>
    <row r="6" spans="1:14" ht="18" customHeight="1">
      <c r="A6" s="34" t="s">
        <v>15</v>
      </c>
      <c r="B6" s="35">
        <f>B7+B17+B50+B65</f>
        <v>177234655</v>
      </c>
      <c r="C6" s="35">
        <f>C7+C17+C50+C65</f>
        <v>42125870</v>
      </c>
      <c r="D6" s="35">
        <f aca="true" t="shared" si="1" ref="D6:N6">D7+D17+D50+D65</f>
        <v>18897255</v>
      </c>
      <c r="E6" s="35">
        <f t="shared" si="1"/>
        <v>16456419</v>
      </c>
      <c r="F6" s="35">
        <f t="shared" si="1"/>
        <v>14602774</v>
      </c>
      <c r="G6" s="35">
        <f t="shared" si="1"/>
        <v>10278336</v>
      </c>
      <c r="H6" s="35">
        <f t="shared" si="1"/>
        <v>10512995</v>
      </c>
      <c r="I6" s="35">
        <f t="shared" si="1"/>
        <v>9148736</v>
      </c>
      <c r="J6" s="35">
        <f t="shared" si="1"/>
        <v>10539361</v>
      </c>
      <c r="K6" s="35">
        <f t="shared" si="1"/>
        <v>8919743</v>
      </c>
      <c r="L6" s="35">
        <f t="shared" si="1"/>
        <v>11581829</v>
      </c>
      <c r="M6" s="35">
        <f t="shared" si="1"/>
        <v>10456377</v>
      </c>
      <c r="N6" s="35">
        <f t="shared" si="1"/>
        <v>13714960</v>
      </c>
    </row>
    <row r="7" spans="1:244" s="15" customFormat="1" ht="18" customHeight="1">
      <c r="A7" s="25" t="s">
        <v>16</v>
      </c>
      <c r="B7" s="26">
        <f>B12+B8+B15</f>
        <v>96026094</v>
      </c>
      <c r="C7" s="26">
        <f aca="true" t="shared" si="2" ref="C7:N7">C12+C8+C15</f>
        <v>32915075</v>
      </c>
      <c r="D7" s="26">
        <f t="shared" si="2"/>
        <v>10232633</v>
      </c>
      <c r="E7" s="26">
        <f t="shared" si="2"/>
        <v>6924919</v>
      </c>
      <c r="F7" s="26">
        <f t="shared" si="2"/>
        <v>7563556</v>
      </c>
      <c r="G7" s="26">
        <f t="shared" si="2"/>
        <v>4366460</v>
      </c>
      <c r="H7" s="26">
        <f t="shared" si="2"/>
        <v>4045923</v>
      </c>
      <c r="I7" s="26">
        <f t="shared" si="2"/>
        <v>4510682</v>
      </c>
      <c r="J7" s="26">
        <f t="shared" si="2"/>
        <v>4425680</v>
      </c>
      <c r="K7" s="26">
        <f t="shared" si="2"/>
        <v>3328641</v>
      </c>
      <c r="L7" s="26">
        <f t="shared" si="2"/>
        <v>4749770</v>
      </c>
      <c r="M7" s="26">
        <f t="shared" si="2"/>
        <v>5382197</v>
      </c>
      <c r="N7" s="26">
        <f t="shared" si="2"/>
        <v>7580558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5" customFormat="1" ht="18" customHeight="1">
      <c r="A8" s="4" t="s">
        <v>96</v>
      </c>
      <c r="B8" s="3">
        <f>SUM(C8:N8)</f>
        <v>469560</v>
      </c>
      <c r="C8" s="3">
        <f>SUM(C9+C10+C11)</f>
        <v>39130</v>
      </c>
      <c r="D8" s="3">
        <f aca="true" t="shared" si="3" ref="D8:N8">SUM(D9+D10+D11)</f>
        <v>39130</v>
      </c>
      <c r="E8" s="3">
        <f t="shared" si="3"/>
        <v>39130</v>
      </c>
      <c r="F8" s="3">
        <f t="shared" si="3"/>
        <v>39130</v>
      </c>
      <c r="G8" s="3">
        <f t="shared" si="3"/>
        <v>39130</v>
      </c>
      <c r="H8" s="3">
        <f t="shared" si="3"/>
        <v>39130</v>
      </c>
      <c r="I8" s="3">
        <f t="shared" si="3"/>
        <v>39130</v>
      </c>
      <c r="J8" s="3">
        <f t="shared" si="3"/>
        <v>39130</v>
      </c>
      <c r="K8" s="3">
        <f t="shared" si="3"/>
        <v>39130</v>
      </c>
      <c r="L8" s="3">
        <f t="shared" si="3"/>
        <v>39130</v>
      </c>
      <c r="M8" s="3">
        <f t="shared" si="3"/>
        <v>39130</v>
      </c>
      <c r="N8" s="3">
        <f t="shared" si="3"/>
        <v>39130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s="15" customFormat="1" ht="24" customHeight="1">
      <c r="A9" s="5" t="s">
        <v>17</v>
      </c>
      <c r="B9" s="16">
        <f>SUM(C9:N9)</f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s="15" customFormat="1" ht="31.5" customHeight="1">
      <c r="A10" s="5" t="s">
        <v>18</v>
      </c>
      <c r="B10" s="16">
        <f>SUM(C10:N10)</f>
        <v>469560</v>
      </c>
      <c r="C10" s="16">
        <v>39130</v>
      </c>
      <c r="D10" s="16">
        <v>39130</v>
      </c>
      <c r="E10" s="16">
        <v>39130</v>
      </c>
      <c r="F10" s="16">
        <v>39130</v>
      </c>
      <c r="G10" s="16">
        <v>39130</v>
      </c>
      <c r="H10" s="16">
        <v>39130</v>
      </c>
      <c r="I10" s="16">
        <v>39130</v>
      </c>
      <c r="J10" s="16">
        <v>39130</v>
      </c>
      <c r="K10" s="16">
        <v>39130</v>
      </c>
      <c r="L10" s="16">
        <v>39130</v>
      </c>
      <c r="M10" s="16">
        <v>39130</v>
      </c>
      <c r="N10" s="16">
        <v>39130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17" customFormat="1" ht="18" customHeight="1">
      <c r="A11" s="5" t="s">
        <v>19</v>
      </c>
      <c r="B11" s="16">
        <f>SUM(C11:N11)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s="15" customFormat="1" ht="18" customHeight="1">
      <c r="A12" s="4" t="s">
        <v>97</v>
      </c>
      <c r="B12" s="3">
        <f>SUM(B13+B14)</f>
        <v>92705716</v>
      </c>
      <c r="C12" s="3">
        <f aca="true" t="shared" si="4" ref="C12:N12">SUM(C13+C14)</f>
        <v>31997443</v>
      </c>
      <c r="D12" s="3">
        <f t="shared" si="4"/>
        <v>9588931</v>
      </c>
      <c r="E12" s="3">
        <f t="shared" si="4"/>
        <v>6588764</v>
      </c>
      <c r="F12" s="3">
        <f t="shared" si="4"/>
        <v>7274199</v>
      </c>
      <c r="G12" s="3">
        <f t="shared" si="4"/>
        <v>4219744</v>
      </c>
      <c r="H12" s="3">
        <f t="shared" si="4"/>
        <v>3859702</v>
      </c>
      <c r="I12" s="3">
        <f t="shared" si="4"/>
        <v>4374254</v>
      </c>
      <c r="J12" s="3">
        <f t="shared" si="4"/>
        <v>4282755</v>
      </c>
      <c r="K12" s="3">
        <f t="shared" si="4"/>
        <v>3208099</v>
      </c>
      <c r="L12" s="3">
        <f t="shared" si="4"/>
        <v>4480985</v>
      </c>
      <c r="M12" s="3">
        <f t="shared" si="4"/>
        <v>5289412</v>
      </c>
      <c r="N12" s="3">
        <f t="shared" si="4"/>
        <v>7541428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17" customFormat="1" ht="18" customHeight="1">
      <c r="A13" s="6" t="s">
        <v>111</v>
      </c>
      <c r="B13" s="16">
        <f aca="true" t="shared" si="5" ref="B13:B44">SUM(C13:N13)</f>
        <v>51040439</v>
      </c>
      <c r="C13" s="7">
        <v>28704625</v>
      </c>
      <c r="D13" s="7">
        <v>5911375</v>
      </c>
      <c r="E13" s="7">
        <v>3454832</v>
      </c>
      <c r="F13" s="7">
        <v>3186272</v>
      </c>
      <c r="G13" s="7">
        <v>768528</v>
      </c>
      <c r="H13" s="7">
        <v>629286</v>
      </c>
      <c r="I13" s="7">
        <v>1584753</v>
      </c>
      <c r="J13" s="7">
        <v>585043</v>
      </c>
      <c r="K13" s="7">
        <v>435573</v>
      </c>
      <c r="L13" s="7">
        <v>584569</v>
      </c>
      <c r="M13" s="7">
        <v>1714820</v>
      </c>
      <c r="N13" s="7">
        <v>3480763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s="18" customFormat="1" ht="24" customHeight="1">
      <c r="A14" s="5" t="s">
        <v>112</v>
      </c>
      <c r="B14" s="16">
        <f t="shared" si="5"/>
        <v>41665277</v>
      </c>
      <c r="C14" s="16">
        <v>3292818</v>
      </c>
      <c r="D14" s="16">
        <v>3677556</v>
      </c>
      <c r="E14" s="16">
        <v>3133932</v>
      </c>
      <c r="F14" s="16">
        <v>4087927</v>
      </c>
      <c r="G14" s="16">
        <v>3451216</v>
      </c>
      <c r="H14" s="16">
        <v>3230416</v>
      </c>
      <c r="I14" s="16">
        <v>2789501</v>
      </c>
      <c r="J14" s="16">
        <v>3697712</v>
      </c>
      <c r="K14" s="16">
        <v>2772526</v>
      </c>
      <c r="L14" s="16">
        <v>3896416</v>
      </c>
      <c r="M14" s="16">
        <v>3574592</v>
      </c>
      <c r="N14" s="16">
        <v>4060665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s="17" customFormat="1" ht="18" customHeight="1">
      <c r="A15" s="4" t="s">
        <v>98</v>
      </c>
      <c r="B15" s="3">
        <f t="shared" si="5"/>
        <v>2850818</v>
      </c>
      <c r="C15" s="3">
        <f>C16</f>
        <v>878502</v>
      </c>
      <c r="D15" s="3">
        <f aca="true" t="shared" si="6" ref="D15:N15">D16</f>
        <v>604572</v>
      </c>
      <c r="E15" s="3">
        <f t="shared" si="6"/>
        <v>297025</v>
      </c>
      <c r="F15" s="3">
        <f t="shared" si="6"/>
        <v>250227</v>
      </c>
      <c r="G15" s="3">
        <f t="shared" si="6"/>
        <v>107586</v>
      </c>
      <c r="H15" s="3">
        <f t="shared" si="6"/>
        <v>147091</v>
      </c>
      <c r="I15" s="3">
        <f t="shared" si="6"/>
        <v>97298</v>
      </c>
      <c r="J15" s="3">
        <f t="shared" si="6"/>
        <v>103795</v>
      </c>
      <c r="K15" s="3">
        <f t="shared" si="6"/>
        <v>81412</v>
      </c>
      <c r="L15" s="3">
        <f t="shared" si="6"/>
        <v>229655</v>
      </c>
      <c r="M15" s="3">
        <f t="shared" si="6"/>
        <v>53655</v>
      </c>
      <c r="N15" s="3">
        <f t="shared" si="6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s="17" customFormat="1" ht="18" customHeight="1">
      <c r="A16" s="5" t="s">
        <v>20</v>
      </c>
      <c r="B16" s="16">
        <f t="shared" si="5"/>
        <v>2850818</v>
      </c>
      <c r="C16" s="16">
        <v>878502</v>
      </c>
      <c r="D16" s="16">
        <v>604572</v>
      </c>
      <c r="E16" s="16">
        <v>297025</v>
      </c>
      <c r="F16" s="16">
        <v>250227</v>
      </c>
      <c r="G16" s="16">
        <v>107586</v>
      </c>
      <c r="H16" s="16">
        <v>147091</v>
      </c>
      <c r="I16" s="16">
        <v>97298</v>
      </c>
      <c r="J16" s="16">
        <v>103795</v>
      </c>
      <c r="K16" s="16">
        <v>81412</v>
      </c>
      <c r="L16" s="16">
        <v>229655</v>
      </c>
      <c r="M16" s="16">
        <v>53655</v>
      </c>
      <c r="N16" s="16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15" customFormat="1" ht="18" customHeight="1">
      <c r="A17" s="25" t="s">
        <v>21</v>
      </c>
      <c r="B17" s="27">
        <f>SUM(C17:N17)</f>
        <v>53400419</v>
      </c>
      <c r="C17" s="27">
        <f>C18+C25+C33+C46+C48</f>
        <v>4169248</v>
      </c>
      <c r="D17" s="27">
        <f aca="true" t="shared" si="7" ref="D17:N17">D18+D25+D33+D46+D48</f>
        <v>4769420</v>
      </c>
      <c r="E17" s="27">
        <f t="shared" si="7"/>
        <v>7093974</v>
      </c>
      <c r="F17" s="27">
        <f t="shared" si="7"/>
        <v>4869846</v>
      </c>
      <c r="G17" s="27">
        <f t="shared" si="7"/>
        <v>4104329</v>
      </c>
      <c r="H17" s="27">
        <f t="shared" si="7"/>
        <v>4760507</v>
      </c>
      <c r="I17" s="27">
        <f t="shared" si="7"/>
        <v>3151133</v>
      </c>
      <c r="J17" s="27">
        <f t="shared" si="7"/>
        <v>4466251</v>
      </c>
      <c r="K17" s="27">
        <f t="shared" si="7"/>
        <v>3693574</v>
      </c>
      <c r="L17" s="27">
        <f t="shared" si="7"/>
        <v>4564692</v>
      </c>
      <c r="M17" s="27">
        <f t="shared" si="7"/>
        <v>3376455</v>
      </c>
      <c r="N17" s="27">
        <f t="shared" si="7"/>
        <v>4380990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s="17" customFormat="1" ht="18" customHeight="1">
      <c r="A18" s="4" t="s">
        <v>99</v>
      </c>
      <c r="B18" s="3">
        <f t="shared" si="5"/>
        <v>13374939</v>
      </c>
      <c r="C18" s="3">
        <f>SUM(C19:C24)</f>
        <v>985973</v>
      </c>
      <c r="D18" s="3">
        <f>SUM(D19:D24)</f>
        <v>1209043</v>
      </c>
      <c r="E18" s="3">
        <f aca="true" t="shared" si="8" ref="E18:N18">SUM(E19:E24)</f>
        <v>910291</v>
      </c>
      <c r="F18" s="3">
        <f t="shared" si="8"/>
        <v>1149093</v>
      </c>
      <c r="G18" s="3">
        <f t="shared" si="8"/>
        <v>992358</v>
      </c>
      <c r="H18" s="3">
        <f t="shared" si="8"/>
        <v>1182250</v>
      </c>
      <c r="I18" s="3">
        <f t="shared" si="8"/>
        <v>222284</v>
      </c>
      <c r="J18" s="3">
        <f t="shared" si="8"/>
        <v>1609310</v>
      </c>
      <c r="K18" s="3">
        <f t="shared" si="8"/>
        <v>1342507</v>
      </c>
      <c r="L18" s="3">
        <f t="shared" si="8"/>
        <v>1587271</v>
      </c>
      <c r="M18" s="3">
        <f t="shared" si="8"/>
        <v>987705</v>
      </c>
      <c r="N18" s="3">
        <f t="shared" si="8"/>
        <v>1196854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s="15" customFormat="1" ht="18" customHeight="1">
      <c r="A19" s="5" t="s">
        <v>22</v>
      </c>
      <c r="B19" s="16">
        <f t="shared" si="5"/>
        <v>10411302</v>
      </c>
      <c r="C19" s="16">
        <v>697312</v>
      </c>
      <c r="D19" s="16">
        <v>935265</v>
      </c>
      <c r="E19" s="16">
        <v>679992</v>
      </c>
      <c r="F19" s="16">
        <v>914030</v>
      </c>
      <c r="G19" s="16">
        <v>738501</v>
      </c>
      <c r="H19" s="16">
        <v>972187</v>
      </c>
      <c r="I19" s="16">
        <v>0</v>
      </c>
      <c r="J19" s="16">
        <v>1378026</v>
      </c>
      <c r="K19" s="16">
        <v>1114819</v>
      </c>
      <c r="L19" s="16">
        <v>1358828</v>
      </c>
      <c r="M19" s="16">
        <v>704666</v>
      </c>
      <c r="N19" s="16">
        <v>917676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15" customFormat="1" ht="18" customHeight="1">
      <c r="A20" s="5" t="s">
        <v>100</v>
      </c>
      <c r="B20" s="16">
        <f t="shared" si="5"/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15" customFormat="1" ht="18" customHeight="1">
      <c r="A21" s="5" t="s">
        <v>23</v>
      </c>
      <c r="B21" s="16">
        <f t="shared" si="5"/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15" customFormat="1" ht="31.5" customHeight="1">
      <c r="A22" s="5" t="s">
        <v>24</v>
      </c>
      <c r="B22" s="16">
        <f t="shared" si="5"/>
        <v>77760</v>
      </c>
      <c r="C22" s="16">
        <v>6480</v>
      </c>
      <c r="D22" s="16">
        <v>6480</v>
      </c>
      <c r="E22" s="16">
        <v>6480</v>
      </c>
      <c r="F22" s="16">
        <v>6480</v>
      </c>
      <c r="G22" s="16">
        <v>6480</v>
      </c>
      <c r="H22" s="16">
        <v>6480</v>
      </c>
      <c r="I22" s="16">
        <v>6480</v>
      </c>
      <c r="J22" s="16">
        <v>6480</v>
      </c>
      <c r="K22" s="16">
        <v>6480</v>
      </c>
      <c r="L22" s="16">
        <v>6480</v>
      </c>
      <c r="M22" s="16">
        <v>6480</v>
      </c>
      <c r="N22" s="16">
        <v>6480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17" customFormat="1" ht="18" customHeight="1">
      <c r="A23" s="5" t="s">
        <v>25</v>
      </c>
      <c r="B23" s="16">
        <f t="shared" si="5"/>
        <v>1863509</v>
      </c>
      <c r="C23" s="16">
        <v>197317</v>
      </c>
      <c r="D23" s="16">
        <v>182434</v>
      </c>
      <c r="E23" s="16">
        <v>138455</v>
      </c>
      <c r="F23" s="16">
        <v>142969</v>
      </c>
      <c r="G23" s="16">
        <v>161763</v>
      </c>
      <c r="H23" s="16">
        <v>117969</v>
      </c>
      <c r="I23" s="16">
        <v>130190</v>
      </c>
      <c r="J23" s="16">
        <v>139640</v>
      </c>
      <c r="K23" s="16">
        <v>136244</v>
      </c>
      <c r="L23" s="16">
        <v>137049</v>
      </c>
      <c r="M23" s="16">
        <v>191645</v>
      </c>
      <c r="N23" s="16">
        <v>187834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7" customFormat="1" ht="18" customHeight="1">
      <c r="A24" s="5" t="s">
        <v>26</v>
      </c>
      <c r="B24" s="16">
        <f t="shared" si="5"/>
        <v>1022368</v>
      </c>
      <c r="C24" s="16">
        <v>84864</v>
      </c>
      <c r="D24" s="16">
        <v>84864</v>
      </c>
      <c r="E24" s="16">
        <v>85364</v>
      </c>
      <c r="F24" s="16">
        <v>85614</v>
      </c>
      <c r="G24" s="16">
        <v>85614</v>
      </c>
      <c r="H24" s="16">
        <v>85614</v>
      </c>
      <c r="I24" s="16">
        <v>85614</v>
      </c>
      <c r="J24" s="16">
        <v>85164</v>
      </c>
      <c r="K24" s="16">
        <v>84964</v>
      </c>
      <c r="L24" s="16">
        <v>84914</v>
      </c>
      <c r="M24" s="16">
        <v>84914</v>
      </c>
      <c r="N24" s="16">
        <v>84864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17" customFormat="1" ht="18" customHeight="1">
      <c r="A25" s="4" t="s">
        <v>101</v>
      </c>
      <c r="B25" s="3">
        <f t="shared" si="5"/>
        <v>17244926</v>
      </c>
      <c r="C25" s="3">
        <f>SUM(C26:C32)</f>
        <v>1567706</v>
      </c>
      <c r="D25" s="3">
        <f aca="true" t="shared" si="9" ref="D25:N25">SUM(D26:D32)</f>
        <v>1792697</v>
      </c>
      <c r="E25" s="3">
        <f t="shared" si="9"/>
        <v>3849824</v>
      </c>
      <c r="F25" s="3">
        <f t="shared" si="9"/>
        <v>1801223</v>
      </c>
      <c r="G25" s="3">
        <f t="shared" si="9"/>
        <v>1409866</v>
      </c>
      <c r="H25" s="3">
        <f t="shared" si="9"/>
        <v>1597006</v>
      </c>
      <c r="I25" s="3">
        <f t="shared" si="9"/>
        <v>618770</v>
      </c>
      <c r="J25" s="3">
        <f t="shared" si="9"/>
        <v>1200573</v>
      </c>
      <c r="K25" s="3">
        <f t="shared" si="9"/>
        <v>829768</v>
      </c>
      <c r="L25" s="3">
        <f t="shared" si="9"/>
        <v>850177</v>
      </c>
      <c r="M25" s="3">
        <f t="shared" si="9"/>
        <v>868588</v>
      </c>
      <c r="N25" s="3">
        <f t="shared" si="9"/>
        <v>858728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17" customFormat="1" ht="18" customHeight="1">
      <c r="A26" s="5" t="s">
        <v>27</v>
      </c>
      <c r="B26" s="16">
        <f t="shared" si="5"/>
        <v>1102609</v>
      </c>
      <c r="C26" s="16">
        <v>90577</v>
      </c>
      <c r="D26" s="16">
        <v>95291</v>
      </c>
      <c r="E26" s="16">
        <v>76491</v>
      </c>
      <c r="F26" s="16">
        <v>82600</v>
      </c>
      <c r="G26" s="16">
        <v>86500</v>
      </c>
      <c r="H26" s="16">
        <v>93300</v>
      </c>
      <c r="I26" s="16">
        <v>99700</v>
      </c>
      <c r="J26" s="16">
        <v>95950</v>
      </c>
      <c r="K26" s="16">
        <v>87900</v>
      </c>
      <c r="L26" s="16">
        <v>90300</v>
      </c>
      <c r="M26" s="16">
        <v>98300</v>
      </c>
      <c r="N26" s="16">
        <v>105700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17" customFormat="1" ht="24" customHeight="1">
      <c r="A27" s="5" t="s">
        <v>28</v>
      </c>
      <c r="B27" s="16">
        <f t="shared" si="5"/>
        <v>2519727</v>
      </c>
      <c r="C27" s="16">
        <v>170500</v>
      </c>
      <c r="D27" s="16">
        <v>160103</v>
      </c>
      <c r="E27" s="16">
        <v>222785</v>
      </c>
      <c r="F27" s="16">
        <v>232838</v>
      </c>
      <c r="G27" s="16">
        <v>209668</v>
      </c>
      <c r="H27" s="16">
        <v>211417</v>
      </c>
      <c r="I27" s="16">
        <v>209092</v>
      </c>
      <c r="J27" s="16">
        <v>249865</v>
      </c>
      <c r="K27" s="16">
        <v>161651</v>
      </c>
      <c r="L27" s="16">
        <v>256243</v>
      </c>
      <c r="M27" s="16">
        <v>216990</v>
      </c>
      <c r="N27" s="16">
        <v>218575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17" customFormat="1" ht="31.5" customHeight="1">
      <c r="A28" s="5" t="s">
        <v>29</v>
      </c>
      <c r="B28" s="16">
        <f t="shared" si="5"/>
        <v>7091899</v>
      </c>
      <c r="C28" s="16">
        <v>471374</v>
      </c>
      <c r="D28" s="16">
        <v>664367</v>
      </c>
      <c r="E28" s="16">
        <v>1432895</v>
      </c>
      <c r="F28" s="16">
        <v>1038044</v>
      </c>
      <c r="G28" s="16">
        <v>800300</v>
      </c>
      <c r="H28" s="16">
        <v>795283</v>
      </c>
      <c r="I28" s="16">
        <v>210286</v>
      </c>
      <c r="J28" s="16">
        <v>515786</v>
      </c>
      <c r="K28" s="16">
        <v>345606</v>
      </c>
      <c r="L28" s="16">
        <v>283122</v>
      </c>
      <c r="M28" s="16">
        <v>302075</v>
      </c>
      <c r="N28" s="16">
        <v>232761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17" customFormat="1" ht="24" customHeight="1">
      <c r="A29" s="5" t="s">
        <v>30</v>
      </c>
      <c r="B29" s="16">
        <f t="shared" si="5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17" customFormat="1" ht="31.5" customHeight="1">
      <c r="A30" s="5" t="s">
        <v>31</v>
      </c>
      <c r="B30" s="16">
        <f t="shared" si="5"/>
        <v>4684942</v>
      </c>
      <c r="C30" s="16">
        <v>483628</v>
      </c>
      <c r="D30" s="16">
        <v>383467</v>
      </c>
      <c r="E30" s="16">
        <v>1675522</v>
      </c>
      <c r="F30" s="16">
        <v>266904</v>
      </c>
      <c r="G30" s="16">
        <v>206354</v>
      </c>
      <c r="H30" s="16">
        <v>399805</v>
      </c>
      <c r="I30" s="16">
        <v>61358</v>
      </c>
      <c r="J30" s="16">
        <v>317296</v>
      </c>
      <c r="K30" s="16">
        <v>171546</v>
      </c>
      <c r="L30" s="16">
        <v>188870</v>
      </c>
      <c r="M30" s="16">
        <v>241249</v>
      </c>
      <c r="N30" s="16">
        <v>288943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17" customFormat="1" ht="31.5" customHeight="1">
      <c r="A31" s="5" t="s">
        <v>32</v>
      </c>
      <c r="B31" s="16">
        <f>SUM(C31:N31)</f>
        <v>1800141</v>
      </c>
      <c r="C31" s="16">
        <v>345462</v>
      </c>
      <c r="D31" s="16">
        <v>489469</v>
      </c>
      <c r="E31" s="16">
        <v>405598</v>
      </c>
      <c r="F31" s="16">
        <v>180837</v>
      </c>
      <c r="G31" s="16">
        <v>107044</v>
      </c>
      <c r="H31" s="16">
        <v>97201</v>
      </c>
      <c r="I31" s="16">
        <v>35424</v>
      </c>
      <c r="J31" s="16">
        <v>21676</v>
      </c>
      <c r="K31" s="16">
        <v>63065</v>
      </c>
      <c r="L31" s="16">
        <v>31642</v>
      </c>
      <c r="M31" s="16">
        <v>9974</v>
      </c>
      <c r="N31" s="16">
        <v>12749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17" customFormat="1" ht="24" customHeight="1">
      <c r="A32" s="5" t="s">
        <v>33</v>
      </c>
      <c r="B32" s="16">
        <f t="shared" si="5"/>
        <v>45608</v>
      </c>
      <c r="C32" s="16">
        <v>6165</v>
      </c>
      <c r="D32" s="16">
        <v>0</v>
      </c>
      <c r="E32" s="16">
        <v>36533</v>
      </c>
      <c r="F32" s="16">
        <v>0</v>
      </c>
      <c r="G32" s="16">
        <v>0</v>
      </c>
      <c r="H32" s="16">
        <v>0</v>
      </c>
      <c r="I32" s="16">
        <v>2910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17" customFormat="1" ht="18" customHeight="1">
      <c r="A33" s="4" t="s">
        <v>102</v>
      </c>
      <c r="B33" s="3">
        <f t="shared" si="5"/>
        <v>20087021</v>
      </c>
      <c r="C33" s="3">
        <f>SUM(C34+C35+C36+C37+C38+C39+C40+C41+C44+C45)</f>
        <v>1379169</v>
      </c>
      <c r="D33" s="3">
        <f aca="true" t="shared" si="10" ref="D33:N33">SUM(D34+D35+D36+D37+D38+D39+D40+D41+D44+D45)</f>
        <v>1532369</v>
      </c>
      <c r="E33" s="3">
        <f t="shared" si="10"/>
        <v>2105568</v>
      </c>
      <c r="F33" s="3">
        <f t="shared" si="10"/>
        <v>1688871</v>
      </c>
      <c r="G33" s="3">
        <f t="shared" si="10"/>
        <v>1473814</v>
      </c>
      <c r="H33" s="3">
        <f t="shared" si="10"/>
        <v>1752734</v>
      </c>
      <c r="I33" s="3">
        <f t="shared" si="10"/>
        <v>2088582</v>
      </c>
      <c r="J33" s="3">
        <f t="shared" si="10"/>
        <v>1433416</v>
      </c>
      <c r="K33" s="3">
        <f t="shared" si="10"/>
        <v>1298889</v>
      </c>
      <c r="L33" s="3">
        <f t="shared" si="10"/>
        <v>1908144</v>
      </c>
      <c r="M33" s="3">
        <f t="shared" si="10"/>
        <v>1304658</v>
      </c>
      <c r="N33" s="3">
        <f t="shared" si="10"/>
        <v>2120807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17" customFormat="1" ht="18" customHeight="1">
      <c r="A34" s="5" t="s">
        <v>34</v>
      </c>
      <c r="B34" s="16">
        <f t="shared" si="5"/>
        <v>491693</v>
      </c>
      <c r="C34" s="16">
        <v>19487</v>
      </c>
      <c r="D34" s="16">
        <v>36190</v>
      </c>
      <c r="E34" s="16">
        <v>55760</v>
      </c>
      <c r="F34" s="16">
        <v>42265</v>
      </c>
      <c r="G34" s="16">
        <v>55242</v>
      </c>
      <c r="H34" s="16">
        <v>54713</v>
      </c>
      <c r="I34" s="16">
        <v>33736</v>
      </c>
      <c r="J34" s="16">
        <v>39376</v>
      </c>
      <c r="K34" s="16">
        <v>35106</v>
      </c>
      <c r="L34" s="16">
        <v>36836</v>
      </c>
      <c r="M34" s="16">
        <v>39406</v>
      </c>
      <c r="N34" s="16">
        <v>43576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s="17" customFormat="1" ht="24" customHeight="1">
      <c r="A35" s="5" t="s">
        <v>35</v>
      </c>
      <c r="B35" s="16">
        <f t="shared" si="5"/>
        <v>7016031</v>
      </c>
      <c r="C35" s="16">
        <v>602007</v>
      </c>
      <c r="D35" s="16">
        <v>512127</v>
      </c>
      <c r="E35" s="16">
        <v>689021</v>
      </c>
      <c r="F35" s="16">
        <v>742754</v>
      </c>
      <c r="G35" s="16">
        <v>538632</v>
      </c>
      <c r="H35" s="16">
        <v>731458</v>
      </c>
      <c r="I35" s="16">
        <v>661786</v>
      </c>
      <c r="J35" s="16">
        <v>520224</v>
      </c>
      <c r="K35" s="16">
        <v>409223</v>
      </c>
      <c r="L35" s="16">
        <v>526292</v>
      </c>
      <c r="M35" s="16">
        <v>398292</v>
      </c>
      <c r="N35" s="16">
        <v>684215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s="17" customFormat="1" ht="31.5" customHeight="1">
      <c r="A36" s="5" t="s">
        <v>36</v>
      </c>
      <c r="B36" s="16">
        <f t="shared" si="5"/>
        <v>3061022</v>
      </c>
      <c r="C36" s="16">
        <v>15291</v>
      </c>
      <c r="D36" s="16">
        <v>175719</v>
      </c>
      <c r="E36" s="16">
        <v>552855</v>
      </c>
      <c r="F36" s="16">
        <v>94313</v>
      </c>
      <c r="G36" s="16">
        <v>107898</v>
      </c>
      <c r="H36" s="16">
        <v>177896</v>
      </c>
      <c r="I36" s="16">
        <v>557525</v>
      </c>
      <c r="J36" s="16">
        <v>93425</v>
      </c>
      <c r="K36" s="16">
        <v>75025</v>
      </c>
      <c r="L36" s="16">
        <v>565425</v>
      </c>
      <c r="M36" s="16">
        <v>88225</v>
      </c>
      <c r="N36" s="16">
        <v>557425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s="17" customFormat="1" ht="24" customHeight="1">
      <c r="A37" s="5" t="s">
        <v>37</v>
      </c>
      <c r="B37" s="16">
        <f t="shared" si="5"/>
        <v>8373562</v>
      </c>
      <c r="C37" s="16">
        <v>697795</v>
      </c>
      <c r="D37" s="16">
        <v>697797</v>
      </c>
      <c r="E37" s="16">
        <v>697797</v>
      </c>
      <c r="F37" s="16">
        <v>697797</v>
      </c>
      <c r="G37" s="16">
        <v>697797</v>
      </c>
      <c r="H37" s="16">
        <v>697797</v>
      </c>
      <c r="I37" s="16">
        <v>697797</v>
      </c>
      <c r="J37" s="16">
        <v>697797</v>
      </c>
      <c r="K37" s="16">
        <v>697797</v>
      </c>
      <c r="L37" s="16">
        <v>697797</v>
      </c>
      <c r="M37" s="16">
        <v>697797</v>
      </c>
      <c r="N37" s="16">
        <v>697797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s="17" customFormat="1" ht="24" customHeight="1">
      <c r="A38" s="5" t="s">
        <v>38</v>
      </c>
      <c r="B38" s="16">
        <f t="shared" si="5"/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s="17" customFormat="1" ht="24" customHeight="1">
      <c r="A39" s="5" t="s">
        <v>39</v>
      </c>
      <c r="B39" s="16">
        <f t="shared" si="5"/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s="17" customFormat="1" ht="24" customHeight="1">
      <c r="A40" s="5" t="s">
        <v>40</v>
      </c>
      <c r="B40" s="16">
        <f t="shared" si="5"/>
        <v>1118393</v>
      </c>
      <c r="C40" s="16">
        <v>43157</v>
      </c>
      <c r="D40" s="16">
        <v>108248</v>
      </c>
      <c r="E40" s="16">
        <v>108703</v>
      </c>
      <c r="F40" s="16">
        <v>109454</v>
      </c>
      <c r="G40" s="16">
        <v>72013</v>
      </c>
      <c r="H40" s="16">
        <v>87782</v>
      </c>
      <c r="I40" s="16">
        <v>135506</v>
      </c>
      <c r="J40" s="16">
        <v>79506</v>
      </c>
      <c r="K40" s="16">
        <v>79506</v>
      </c>
      <c r="L40" s="16">
        <v>79506</v>
      </c>
      <c r="M40" s="16">
        <v>79506</v>
      </c>
      <c r="N40" s="16">
        <v>135506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s="17" customFormat="1" ht="24" customHeight="1">
      <c r="A41" s="5" t="s">
        <v>41</v>
      </c>
      <c r="B41" s="16">
        <f t="shared" si="5"/>
        <v>4000</v>
      </c>
      <c r="C41" s="16">
        <f>C42+C43</f>
        <v>0</v>
      </c>
      <c r="D41" s="16">
        <f aca="true" t="shared" si="11" ref="D41:N41">D42+D43</f>
        <v>0</v>
      </c>
      <c r="E41" s="16">
        <f t="shared" si="11"/>
        <v>0</v>
      </c>
      <c r="F41" s="16">
        <f t="shared" si="11"/>
        <v>0</v>
      </c>
      <c r="G41" s="16">
        <f t="shared" si="11"/>
        <v>800</v>
      </c>
      <c r="H41" s="16">
        <f t="shared" si="11"/>
        <v>800</v>
      </c>
      <c r="I41" s="16">
        <f t="shared" si="11"/>
        <v>800</v>
      </c>
      <c r="J41" s="16">
        <f t="shared" si="11"/>
        <v>800</v>
      </c>
      <c r="K41" s="16">
        <f t="shared" si="11"/>
        <v>800</v>
      </c>
      <c r="L41" s="16">
        <f t="shared" si="11"/>
        <v>0</v>
      </c>
      <c r="M41" s="16">
        <f t="shared" si="11"/>
        <v>0</v>
      </c>
      <c r="N41" s="16">
        <f t="shared" si="11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s="17" customFormat="1" ht="18" customHeight="1">
      <c r="A42" s="28" t="s">
        <v>42</v>
      </c>
      <c r="B42" s="29">
        <f t="shared" si="5"/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s="17" customFormat="1" ht="18" customHeight="1">
      <c r="A43" s="28" t="s">
        <v>43</v>
      </c>
      <c r="B43" s="29">
        <f t="shared" si="5"/>
        <v>4000</v>
      </c>
      <c r="C43" s="29">
        <v>0</v>
      </c>
      <c r="D43" s="29">
        <v>0</v>
      </c>
      <c r="E43" s="29">
        <v>0</v>
      </c>
      <c r="F43" s="29">
        <v>0</v>
      </c>
      <c r="G43" s="29">
        <v>800</v>
      </c>
      <c r="H43" s="29">
        <v>800</v>
      </c>
      <c r="I43" s="29">
        <v>800</v>
      </c>
      <c r="J43" s="29">
        <v>800</v>
      </c>
      <c r="K43" s="29">
        <v>800</v>
      </c>
      <c r="L43" s="29">
        <v>0</v>
      </c>
      <c r="M43" s="29">
        <v>0</v>
      </c>
      <c r="N43" s="29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s="17" customFormat="1" ht="24" customHeight="1">
      <c r="A44" s="5" t="s">
        <v>44</v>
      </c>
      <c r="B44" s="16">
        <f t="shared" si="5"/>
        <v>22320</v>
      </c>
      <c r="C44" s="16">
        <v>1432</v>
      </c>
      <c r="D44" s="16">
        <v>2288</v>
      </c>
      <c r="E44" s="16">
        <v>1432</v>
      </c>
      <c r="F44" s="16">
        <v>2288</v>
      </c>
      <c r="G44" s="16">
        <v>1432</v>
      </c>
      <c r="H44" s="16">
        <v>2288</v>
      </c>
      <c r="I44" s="16">
        <v>1432</v>
      </c>
      <c r="J44" s="16">
        <v>2288</v>
      </c>
      <c r="K44" s="16">
        <v>1432</v>
      </c>
      <c r="L44" s="16">
        <v>2288</v>
      </c>
      <c r="M44" s="16">
        <v>1432</v>
      </c>
      <c r="N44" s="16">
        <v>2288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s="17" customFormat="1" ht="18" customHeight="1">
      <c r="A45" s="6" t="s">
        <v>45</v>
      </c>
      <c r="B45" s="16">
        <f aca="true" t="shared" si="12" ref="B45:B76">SUM(C45:N45)</f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s="17" customFormat="1" ht="24" customHeight="1">
      <c r="A46" s="4" t="s">
        <v>105</v>
      </c>
      <c r="B46" s="3">
        <f t="shared" si="12"/>
        <v>2693533</v>
      </c>
      <c r="C46" s="3">
        <f>C47</f>
        <v>236400</v>
      </c>
      <c r="D46" s="3">
        <f aca="true" t="shared" si="13" ref="D46:N46">D47</f>
        <v>235311</v>
      </c>
      <c r="E46" s="3">
        <f t="shared" si="13"/>
        <v>228291</v>
      </c>
      <c r="F46" s="3">
        <f t="shared" si="13"/>
        <v>230659</v>
      </c>
      <c r="G46" s="3">
        <f t="shared" si="13"/>
        <v>228291</v>
      </c>
      <c r="H46" s="3">
        <f t="shared" si="13"/>
        <v>228517</v>
      </c>
      <c r="I46" s="3">
        <f t="shared" si="13"/>
        <v>221497</v>
      </c>
      <c r="J46" s="3">
        <f t="shared" si="13"/>
        <v>222952</v>
      </c>
      <c r="K46" s="3">
        <f t="shared" si="13"/>
        <v>222410</v>
      </c>
      <c r="L46" s="3">
        <f t="shared" si="13"/>
        <v>219100</v>
      </c>
      <c r="M46" s="3">
        <f t="shared" si="13"/>
        <v>215504</v>
      </c>
      <c r="N46" s="3">
        <f t="shared" si="13"/>
        <v>204601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s="17" customFormat="1" ht="24" customHeight="1">
      <c r="A47" s="5" t="s">
        <v>46</v>
      </c>
      <c r="B47" s="16">
        <f t="shared" si="12"/>
        <v>2693533</v>
      </c>
      <c r="C47" s="16">
        <v>236400</v>
      </c>
      <c r="D47" s="16">
        <v>235311</v>
      </c>
      <c r="E47" s="16">
        <v>228291</v>
      </c>
      <c r="F47" s="16">
        <v>230659</v>
      </c>
      <c r="G47" s="16">
        <v>228291</v>
      </c>
      <c r="H47" s="16">
        <v>228517</v>
      </c>
      <c r="I47" s="16">
        <v>221497</v>
      </c>
      <c r="J47" s="16">
        <v>222952</v>
      </c>
      <c r="K47" s="16">
        <v>222410</v>
      </c>
      <c r="L47" s="16">
        <v>219100</v>
      </c>
      <c r="M47" s="16">
        <v>215504</v>
      </c>
      <c r="N47" s="16">
        <v>204601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s="17" customFormat="1" ht="18" customHeight="1">
      <c r="A48" s="4" t="s">
        <v>104</v>
      </c>
      <c r="B48" s="3">
        <f t="shared" si="12"/>
        <v>0</v>
      </c>
      <c r="C48" s="3">
        <f>C49</f>
        <v>0</v>
      </c>
      <c r="D48" s="3">
        <f aca="true" t="shared" si="14" ref="D48:N48">D49</f>
        <v>0</v>
      </c>
      <c r="E48" s="3">
        <f t="shared" si="14"/>
        <v>0</v>
      </c>
      <c r="F48" s="3">
        <f t="shared" si="14"/>
        <v>0</v>
      </c>
      <c r="G48" s="3">
        <f t="shared" si="14"/>
        <v>0</v>
      </c>
      <c r="H48" s="3">
        <f t="shared" si="14"/>
        <v>0</v>
      </c>
      <c r="I48" s="3">
        <f t="shared" si="14"/>
        <v>0</v>
      </c>
      <c r="J48" s="3">
        <f t="shared" si="14"/>
        <v>0</v>
      </c>
      <c r="K48" s="3">
        <f t="shared" si="14"/>
        <v>0</v>
      </c>
      <c r="L48" s="3">
        <f t="shared" si="14"/>
        <v>0</v>
      </c>
      <c r="M48" s="3">
        <f t="shared" si="14"/>
        <v>0</v>
      </c>
      <c r="N48" s="3">
        <f t="shared" si="14"/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s="17" customFormat="1" ht="18" customHeight="1">
      <c r="A49" s="5" t="s">
        <v>47</v>
      </c>
      <c r="B49" s="16">
        <f t="shared" si="12"/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s="15" customFormat="1" ht="18" customHeight="1">
      <c r="A50" s="25" t="s">
        <v>48</v>
      </c>
      <c r="B50" s="27">
        <f>SUM(C50:N50)</f>
        <v>7770157</v>
      </c>
      <c r="C50" s="27">
        <f>SUM(C51)</f>
        <v>686824</v>
      </c>
      <c r="D50" s="27">
        <f aca="true" t="shared" si="15" ref="D50:N50">SUM(D51)</f>
        <v>647375</v>
      </c>
      <c r="E50" s="27">
        <f t="shared" si="15"/>
        <v>624600</v>
      </c>
      <c r="F50" s="27">
        <f t="shared" si="15"/>
        <v>648547</v>
      </c>
      <c r="G50" s="27">
        <f t="shared" si="15"/>
        <v>665990</v>
      </c>
      <c r="H50" s="27">
        <f t="shared" si="15"/>
        <v>647190</v>
      </c>
      <c r="I50" s="27">
        <f t="shared" si="15"/>
        <v>647640</v>
      </c>
      <c r="J50" s="27">
        <f t="shared" si="15"/>
        <v>639533</v>
      </c>
      <c r="K50" s="27">
        <f t="shared" si="15"/>
        <v>637533</v>
      </c>
      <c r="L50" s="27">
        <f t="shared" si="15"/>
        <v>639533</v>
      </c>
      <c r="M50" s="27">
        <f t="shared" si="15"/>
        <v>646547</v>
      </c>
      <c r="N50" s="27">
        <f t="shared" si="15"/>
        <v>638845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s="17" customFormat="1" ht="18" customHeight="1">
      <c r="A51" s="4" t="s">
        <v>103</v>
      </c>
      <c r="B51" s="3">
        <f>SUM(C51:N51)</f>
        <v>7770157</v>
      </c>
      <c r="C51" s="3">
        <f>SUM(C52+C57+C58+C59+C61+C62+C63+C64)</f>
        <v>686824</v>
      </c>
      <c r="D51" s="3">
        <f aca="true" t="shared" si="16" ref="D51:N51">SUM(D52+D57+D58+D59+D61+D62+D63+D64)</f>
        <v>647375</v>
      </c>
      <c r="E51" s="3">
        <f t="shared" si="16"/>
        <v>624600</v>
      </c>
      <c r="F51" s="3">
        <f t="shared" si="16"/>
        <v>648547</v>
      </c>
      <c r="G51" s="3">
        <f t="shared" si="16"/>
        <v>665990</v>
      </c>
      <c r="H51" s="3">
        <f t="shared" si="16"/>
        <v>647190</v>
      </c>
      <c r="I51" s="3">
        <f t="shared" si="16"/>
        <v>647640</v>
      </c>
      <c r="J51" s="3">
        <f t="shared" si="16"/>
        <v>639533</v>
      </c>
      <c r="K51" s="3">
        <f t="shared" si="16"/>
        <v>637533</v>
      </c>
      <c r="L51" s="3">
        <f t="shared" si="16"/>
        <v>639533</v>
      </c>
      <c r="M51" s="3">
        <f t="shared" si="16"/>
        <v>646547</v>
      </c>
      <c r="N51" s="3">
        <f t="shared" si="16"/>
        <v>638845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s="17" customFormat="1" ht="24" customHeight="1">
      <c r="A52" s="5" t="s">
        <v>49</v>
      </c>
      <c r="B52" s="16">
        <f>SUM(C52:N52)</f>
        <v>3482036</v>
      </c>
      <c r="C52" s="16">
        <f>C53+C54+C55+C56</f>
        <v>330698</v>
      </c>
      <c r="D52" s="16">
        <f aca="true" t="shared" si="17" ref="D52:N52">D53+D54+D55+D56</f>
        <v>291047</v>
      </c>
      <c r="E52" s="16">
        <f t="shared" si="17"/>
        <v>267533</v>
      </c>
      <c r="F52" s="16">
        <f t="shared" si="17"/>
        <v>291047</v>
      </c>
      <c r="G52" s="16">
        <f t="shared" si="17"/>
        <v>308547</v>
      </c>
      <c r="H52" s="16">
        <f t="shared" si="17"/>
        <v>288533</v>
      </c>
      <c r="I52" s="16">
        <f t="shared" si="17"/>
        <v>290140</v>
      </c>
      <c r="J52" s="16">
        <f t="shared" si="17"/>
        <v>282033</v>
      </c>
      <c r="K52" s="16">
        <f t="shared" si="17"/>
        <v>280033</v>
      </c>
      <c r="L52" s="16">
        <f t="shared" si="17"/>
        <v>282033</v>
      </c>
      <c r="M52" s="16">
        <f t="shared" si="17"/>
        <v>289047</v>
      </c>
      <c r="N52" s="16">
        <f t="shared" si="17"/>
        <v>281345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s="30" customFormat="1" ht="24" customHeight="1">
      <c r="A53" s="28" t="s">
        <v>50</v>
      </c>
      <c r="B53" s="29">
        <f>SUM(C53:N53)</f>
        <v>3033912</v>
      </c>
      <c r="C53" s="29">
        <v>263583</v>
      </c>
      <c r="D53" s="29">
        <v>263583</v>
      </c>
      <c r="E53" s="29">
        <v>242069</v>
      </c>
      <c r="F53" s="29">
        <v>263583</v>
      </c>
      <c r="G53" s="29">
        <v>263583</v>
      </c>
      <c r="H53" s="29">
        <v>242069</v>
      </c>
      <c r="I53" s="29">
        <v>242069</v>
      </c>
      <c r="J53" s="29">
        <v>242069</v>
      </c>
      <c r="K53" s="29">
        <v>242069</v>
      </c>
      <c r="L53" s="29">
        <v>242069</v>
      </c>
      <c r="M53" s="29">
        <v>263583</v>
      </c>
      <c r="N53" s="29">
        <v>263583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s="30" customFormat="1" ht="24" customHeight="1">
      <c r="A54" s="28" t="s">
        <v>51</v>
      </c>
      <c r="B54" s="29">
        <f t="shared" si="12"/>
        <v>143544</v>
      </c>
      <c r="C54" s="29">
        <v>11962</v>
      </c>
      <c r="D54" s="29">
        <v>11962</v>
      </c>
      <c r="E54" s="29">
        <v>11962</v>
      </c>
      <c r="F54" s="29">
        <v>11962</v>
      </c>
      <c r="G54" s="29">
        <v>11962</v>
      </c>
      <c r="H54" s="29">
        <v>11962</v>
      </c>
      <c r="I54" s="29">
        <v>11962</v>
      </c>
      <c r="J54" s="29">
        <v>11962</v>
      </c>
      <c r="K54" s="29">
        <v>11962</v>
      </c>
      <c r="L54" s="29">
        <v>11962</v>
      </c>
      <c r="M54" s="29">
        <v>11962</v>
      </c>
      <c r="N54" s="29">
        <v>11962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s="30" customFormat="1" ht="24" customHeight="1">
      <c r="A55" s="28" t="s">
        <v>52</v>
      </c>
      <c r="B55" s="31">
        <f t="shared" si="12"/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s="30" customFormat="1" ht="24" customHeight="1">
      <c r="A56" s="28" t="s">
        <v>53</v>
      </c>
      <c r="B56" s="29">
        <f t="shared" si="12"/>
        <v>304580</v>
      </c>
      <c r="C56" s="29">
        <v>55153</v>
      </c>
      <c r="D56" s="29">
        <v>15502</v>
      </c>
      <c r="E56" s="29">
        <v>13502</v>
      </c>
      <c r="F56" s="29">
        <v>15502</v>
      </c>
      <c r="G56" s="29">
        <v>33002</v>
      </c>
      <c r="H56" s="29">
        <v>34502</v>
      </c>
      <c r="I56" s="29">
        <v>36109</v>
      </c>
      <c r="J56" s="29">
        <v>28002</v>
      </c>
      <c r="K56" s="29">
        <v>26002</v>
      </c>
      <c r="L56" s="29">
        <v>28002</v>
      </c>
      <c r="M56" s="29">
        <v>13502</v>
      </c>
      <c r="N56" s="29">
        <v>5800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s="17" customFormat="1" ht="18" customHeight="1">
      <c r="A57" s="5" t="s">
        <v>54</v>
      </c>
      <c r="B57" s="16">
        <f t="shared" si="12"/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spans="1:244" s="17" customFormat="1" ht="31.5" customHeight="1">
      <c r="A58" s="5" t="s">
        <v>55</v>
      </c>
      <c r="B58" s="16">
        <f t="shared" si="12"/>
        <v>1200</v>
      </c>
      <c r="C58" s="16">
        <v>100</v>
      </c>
      <c r="D58" s="16">
        <v>100</v>
      </c>
      <c r="E58" s="16">
        <v>100</v>
      </c>
      <c r="F58" s="16">
        <v>100</v>
      </c>
      <c r="G58" s="16">
        <v>100</v>
      </c>
      <c r="H58" s="16">
        <v>100</v>
      </c>
      <c r="I58" s="16">
        <v>100</v>
      </c>
      <c r="J58" s="16">
        <v>100</v>
      </c>
      <c r="K58" s="16">
        <v>100</v>
      </c>
      <c r="L58" s="16">
        <v>100</v>
      </c>
      <c r="M58" s="16">
        <v>100</v>
      </c>
      <c r="N58" s="16">
        <v>100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spans="1:244" s="17" customFormat="1" ht="31.5" customHeight="1">
      <c r="A59" s="5" t="s">
        <v>56</v>
      </c>
      <c r="B59" s="16">
        <f>SUM(C59:N59)</f>
        <v>4269636</v>
      </c>
      <c r="C59" s="16">
        <v>355803</v>
      </c>
      <c r="D59" s="16">
        <v>355803</v>
      </c>
      <c r="E59" s="16">
        <v>355803</v>
      </c>
      <c r="F59" s="16">
        <v>355803</v>
      </c>
      <c r="G59" s="16">
        <v>355803</v>
      </c>
      <c r="H59" s="16">
        <v>355803</v>
      </c>
      <c r="I59" s="16">
        <v>355803</v>
      </c>
      <c r="J59" s="16">
        <v>355803</v>
      </c>
      <c r="K59" s="16">
        <v>355803</v>
      </c>
      <c r="L59" s="16">
        <v>355803</v>
      </c>
      <c r="M59" s="16">
        <v>355803</v>
      </c>
      <c r="N59" s="16">
        <v>355803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spans="1:244" s="30" customFormat="1" ht="18" customHeight="1">
      <c r="A60" s="28" t="s">
        <v>78</v>
      </c>
      <c r="B60" s="29">
        <f t="shared" si="12"/>
        <v>4269638</v>
      </c>
      <c r="C60" s="29">
        <v>355803.16</v>
      </c>
      <c r="D60" s="29">
        <v>355803.16</v>
      </c>
      <c r="E60" s="29">
        <v>355803.16</v>
      </c>
      <c r="F60" s="29">
        <v>355803.17</v>
      </c>
      <c r="G60" s="29">
        <v>355803.17</v>
      </c>
      <c r="H60" s="29">
        <v>355803.17</v>
      </c>
      <c r="I60" s="29">
        <v>355803.17</v>
      </c>
      <c r="J60" s="29">
        <v>355803.17</v>
      </c>
      <c r="K60" s="29">
        <v>355803.17</v>
      </c>
      <c r="L60" s="29">
        <v>355803.16</v>
      </c>
      <c r="M60" s="29">
        <v>355803.17</v>
      </c>
      <c r="N60" s="29">
        <v>355803.17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spans="1:244" s="17" customFormat="1" ht="24" customHeight="1">
      <c r="A61" s="5" t="s">
        <v>57</v>
      </c>
      <c r="B61" s="16">
        <f t="shared" si="12"/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spans="1:244" s="17" customFormat="1" ht="18" customHeight="1">
      <c r="A62" s="5" t="s">
        <v>58</v>
      </c>
      <c r="B62" s="9">
        <f t="shared" si="12"/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spans="1:244" s="17" customFormat="1" ht="18" customHeight="1">
      <c r="A63" s="5" t="s">
        <v>59</v>
      </c>
      <c r="B63" s="16">
        <f t="shared" si="12"/>
        <v>17285</v>
      </c>
      <c r="C63" s="16">
        <v>223</v>
      </c>
      <c r="D63" s="16">
        <v>425</v>
      </c>
      <c r="E63" s="16">
        <v>1164</v>
      </c>
      <c r="F63" s="16">
        <v>1597</v>
      </c>
      <c r="G63" s="16">
        <v>1540</v>
      </c>
      <c r="H63" s="16">
        <v>2754</v>
      </c>
      <c r="I63" s="16">
        <v>1597</v>
      </c>
      <c r="J63" s="16">
        <v>1597</v>
      </c>
      <c r="K63" s="16">
        <v>1597</v>
      </c>
      <c r="L63" s="16">
        <v>1597</v>
      </c>
      <c r="M63" s="16">
        <v>1597</v>
      </c>
      <c r="N63" s="16">
        <v>1597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  <row r="64" spans="1:244" s="15" customFormat="1" ht="18" customHeight="1">
      <c r="A64" s="5" t="s">
        <v>60</v>
      </c>
      <c r="B64" s="16">
        <f t="shared" si="12"/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</row>
    <row r="65" spans="1:15" s="15" customFormat="1" ht="18" customHeight="1">
      <c r="A65" s="25" t="s">
        <v>61</v>
      </c>
      <c r="B65" s="27">
        <f t="shared" si="12"/>
        <v>20037985</v>
      </c>
      <c r="C65" s="27">
        <f>C66</f>
        <v>4354723</v>
      </c>
      <c r="D65" s="27">
        <f aca="true" t="shared" si="18" ref="D65:N65">D66</f>
        <v>3247827</v>
      </c>
      <c r="E65" s="27">
        <f t="shared" si="18"/>
        <v>1812926</v>
      </c>
      <c r="F65" s="27">
        <f t="shared" si="18"/>
        <v>1520825</v>
      </c>
      <c r="G65" s="27">
        <f t="shared" si="18"/>
        <v>1141557</v>
      </c>
      <c r="H65" s="27">
        <f t="shared" si="18"/>
        <v>1059375</v>
      </c>
      <c r="I65" s="27">
        <f t="shared" si="18"/>
        <v>839281</v>
      </c>
      <c r="J65" s="27">
        <f t="shared" si="18"/>
        <v>1007897</v>
      </c>
      <c r="K65" s="27">
        <f t="shared" si="18"/>
        <v>1259995</v>
      </c>
      <c r="L65" s="27">
        <f t="shared" si="18"/>
        <v>1627834</v>
      </c>
      <c r="M65" s="27">
        <f t="shared" si="18"/>
        <v>1051178</v>
      </c>
      <c r="N65" s="27">
        <f t="shared" si="18"/>
        <v>1114567</v>
      </c>
      <c r="O65"/>
    </row>
    <row r="66" spans="1:15" s="17" customFormat="1" ht="18" customHeight="1">
      <c r="A66" s="4" t="s">
        <v>113</v>
      </c>
      <c r="B66" s="3">
        <f t="shared" si="12"/>
        <v>20037985</v>
      </c>
      <c r="C66" s="3">
        <f>SUM(C67:C80)</f>
        <v>4354723</v>
      </c>
      <c r="D66" s="3">
        <f aca="true" t="shared" si="19" ref="D66:N66">SUM(D67:D80)</f>
        <v>3247827</v>
      </c>
      <c r="E66" s="3">
        <f t="shared" si="19"/>
        <v>1812926</v>
      </c>
      <c r="F66" s="3">
        <f t="shared" si="19"/>
        <v>1520825</v>
      </c>
      <c r="G66" s="3">
        <f t="shared" si="19"/>
        <v>1141557</v>
      </c>
      <c r="H66" s="3">
        <f t="shared" si="19"/>
        <v>1059375</v>
      </c>
      <c r="I66" s="3">
        <f t="shared" si="19"/>
        <v>839281</v>
      </c>
      <c r="J66" s="3">
        <f t="shared" si="19"/>
        <v>1007897</v>
      </c>
      <c r="K66" s="3">
        <f t="shared" si="19"/>
        <v>1259995</v>
      </c>
      <c r="L66" s="3">
        <f t="shared" si="19"/>
        <v>1627834</v>
      </c>
      <c r="M66" s="3">
        <f t="shared" si="19"/>
        <v>1051178</v>
      </c>
      <c r="N66" s="3">
        <f t="shared" si="19"/>
        <v>1114567</v>
      </c>
      <c r="O66"/>
    </row>
    <row r="67" spans="1:15" s="17" customFormat="1" ht="18" customHeight="1">
      <c r="A67" s="10" t="s">
        <v>62</v>
      </c>
      <c r="B67" s="16">
        <f t="shared" si="12"/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/>
    </row>
    <row r="68" spans="1:15" s="17" customFormat="1" ht="18" customHeight="1">
      <c r="A68" s="10" t="s">
        <v>106</v>
      </c>
      <c r="B68" s="16">
        <f t="shared" si="12"/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/>
    </row>
    <row r="69" spans="1:15" s="17" customFormat="1" ht="24" customHeight="1">
      <c r="A69" s="5" t="s">
        <v>63</v>
      </c>
      <c r="B69" s="16">
        <f t="shared" si="12"/>
        <v>4861988</v>
      </c>
      <c r="C69" s="16">
        <v>253607</v>
      </c>
      <c r="D69" s="16">
        <v>336935</v>
      </c>
      <c r="E69" s="16">
        <v>392365</v>
      </c>
      <c r="F69" s="16">
        <v>383755</v>
      </c>
      <c r="G69" s="16">
        <v>529137</v>
      </c>
      <c r="H69" s="16">
        <v>449452</v>
      </c>
      <c r="I69" s="16">
        <v>287875</v>
      </c>
      <c r="J69" s="16">
        <v>394817</v>
      </c>
      <c r="K69" s="16">
        <v>372249</v>
      </c>
      <c r="L69" s="16">
        <v>440834</v>
      </c>
      <c r="M69" s="16">
        <v>500998</v>
      </c>
      <c r="N69" s="16">
        <v>519964</v>
      </c>
      <c r="O69"/>
    </row>
    <row r="70" spans="1:15" s="17" customFormat="1" ht="18" customHeight="1">
      <c r="A70" s="5" t="s">
        <v>64</v>
      </c>
      <c r="B70" s="16">
        <f t="shared" si="12"/>
        <v>465756</v>
      </c>
      <c r="C70" s="16">
        <v>38813</v>
      </c>
      <c r="D70" s="16">
        <v>38813</v>
      </c>
      <c r="E70" s="16">
        <v>38813</v>
      </c>
      <c r="F70" s="16">
        <v>38813</v>
      </c>
      <c r="G70" s="16">
        <v>38813</v>
      </c>
      <c r="H70" s="16">
        <v>38813</v>
      </c>
      <c r="I70" s="16">
        <v>38813</v>
      </c>
      <c r="J70" s="16">
        <v>38813</v>
      </c>
      <c r="K70" s="16">
        <v>38813</v>
      </c>
      <c r="L70" s="16">
        <v>38813</v>
      </c>
      <c r="M70" s="16">
        <v>38813</v>
      </c>
      <c r="N70" s="16">
        <v>38813</v>
      </c>
      <c r="O70"/>
    </row>
    <row r="71" spans="1:15" s="17" customFormat="1" ht="18" customHeight="1">
      <c r="A71" s="5" t="s">
        <v>65</v>
      </c>
      <c r="B71" s="16">
        <f t="shared" si="12"/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/>
    </row>
    <row r="72" spans="1:15" s="17" customFormat="1" ht="18" customHeight="1">
      <c r="A72" s="5" t="s">
        <v>66</v>
      </c>
      <c r="B72" s="16">
        <f t="shared" si="12"/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/>
    </row>
    <row r="73" spans="1:15" s="17" customFormat="1" ht="18" customHeight="1">
      <c r="A73" s="5" t="s">
        <v>67</v>
      </c>
      <c r="B73" s="16">
        <f t="shared" si="12"/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/>
    </row>
    <row r="74" spans="1:15" s="17" customFormat="1" ht="24" customHeight="1">
      <c r="A74" s="5" t="s">
        <v>68</v>
      </c>
      <c r="B74" s="16">
        <f t="shared" si="12"/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/>
    </row>
    <row r="75" spans="1:15" s="17" customFormat="1" ht="18" customHeight="1">
      <c r="A75" s="5" t="s">
        <v>69</v>
      </c>
      <c r="B75" s="16">
        <v>1800</v>
      </c>
      <c r="C75" s="16">
        <v>150</v>
      </c>
      <c r="D75" s="16">
        <v>150</v>
      </c>
      <c r="E75" s="16">
        <v>150</v>
      </c>
      <c r="F75" s="16">
        <v>150</v>
      </c>
      <c r="G75" s="16">
        <v>150</v>
      </c>
      <c r="H75" s="16">
        <v>150</v>
      </c>
      <c r="I75" s="16">
        <v>150</v>
      </c>
      <c r="J75" s="16">
        <v>150</v>
      </c>
      <c r="K75" s="16">
        <v>150</v>
      </c>
      <c r="L75" s="16">
        <v>150</v>
      </c>
      <c r="M75" s="16">
        <v>150</v>
      </c>
      <c r="N75" s="16">
        <v>150</v>
      </c>
      <c r="O75"/>
    </row>
    <row r="76" spans="1:15" s="17" customFormat="1" ht="18" customHeight="1">
      <c r="A76" s="11" t="s">
        <v>107</v>
      </c>
      <c r="B76" s="16">
        <f t="shared" si="12"/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/>
    </row>
    <row r="77" spans="1:15" s="17" customFormat="1" ht="18" customHeight="1">
      <c r="A77" s="5" t="s">
        <v>70</v>
      </c>
      <c r="B77" s="16">
        <f aca="true" t="shared" si="20" ref="B77:B104">SUM(C77:N77)</f>
        <v>67192</v>
      </c>
      <c r="C77" s="16">
        <v>5603</v>
      </c>
      <c r="D77" s="16">
        <v>5599</v>
      </c>
      <c r="E77" s="16">
        <v>5599</v>
      </c>
      <c r="F77" s="16">
        <v>5599</v>
      </c>
      <c r="G77" s="16">
        <v>5599</v>
      </c>
      <c r="H77" s="16">
        <v>5599</v>
      </c>
      <c r="I77" s="16">
        <v>5599</v>
      </c>
      <c r="J77" s="16">
        <v>5599</v>
      </c>
      <c r="K77" s="16">
        <v>5599</v>
      </c>
      <c r="L77" s="16">
        <v>5599</v>
      </c>
      <c r="M77" s="16">
        <v>5599</v>
      </c>
      <c r="N77" s="16">
        <v>5599</v>
      </c>
      <c r="O77"/>
    </row>
    <row r="78" spans="1:15" s="17" customFormat="1" ht="18" customHeight="1">
      <c r="A78" s="5" t="s">
        <v>71</v>
      </c>
      <c r="B78" s="16">
        <f t="shared" si="20"/>
        <v>14023848</v>
      </c>
      <c r="C78" s="16">
        <v>3947568</v>
      </c>
      <c r="D78" s="16">
        <v>2757348</v>
      </c>
      <c r="E78" s="16">
        <v>1352860</v>
      </c>
      <c r="F78" s="16">
        <v>1069369</v>
      </c>
      <c r="G78" s="16">
        <v>544719</v>
      </c>
      <c r="H78" s="16">
        <v>542222</v>
      </c>
      <c r="I78" s="16">
        <v>483705</v>
      </c>
      <c r="J78" s="16">
        <v>459536</v>
      </c>
      <c r="K78" s="16">
        <v>734202</v>
      </c>
      <c r="L78" s="16">
        <v>1119299</v>
      </c>
      <c r="M78" s="16">
        <v>482479</v>
      </c>
      <c r="N78" s="16">
        <v>530541</v>
      </c>
      <c r="O78"/>
    </row>
    <row r="79" spans="1:15" s="17" customFormat="1" ht="18" customHeight="1">
      <c r="A79" s="5" t="s">
        <v>72</v>
      </c>
      <c r="B79" s="16">
        <f t="shared" si="20"/>
        <v>234000</v>
      </c>
      <c r="C79" s="16">
        <v>19500</v>
      </c>
      <c r="D79" s="16">
        <v>19500</v>
      </c>
      <c r="E79" s="16">
        <v>19500</v>
      </c>
      <c r="F79" s="16">
        <v>19500</v>
      </c>
      <c r="G79" s="16">
        <v>19500</v>
      </c>
      <c r="H79" s="16">
        <v>19500</v>
      </c>
      <c r="I79" s="16">
        <v>19500</v>
      </c>
      <c r="J79" s="16">
        <v>19500</v>
      </c>
      <c r="K79" s="16">
        <v>19500</v>
      </c>
      <c r="L79" s="16">
        <v>19500</v>
      </c>
      <c r="M79" s="16">
        <v>19500</v>
      </c>
      <c r="N79" s="16">
        <v>19500</v>
      </c>
      <c r="O79"/>
    </row>
    <row r="80" spans="1:15" s="17" customFormat="1" ht="18" customHeight="1">
      <c r="A80" s="5" t="s">
        <v>73</v>
      </c>
      <c r="B80" s="16">
        <f t="shared" si="20"/>
        <v>383401</v>
      </c>
      <c r="C80" s="16">
        <v>89482</v>
      </c>
      <c r="D80" s="16">
        <v>89482</v>
      </c>
      <c r="E80" s="16">
        <v>3639</v>
      </c>
      <c r="F80" s="16">
        <v>3639</v>
      </c>
      <c r="G80" s="16">
        <v>3639</v>
      </c>
      <c r="H80" s="16">
        <v>3639</v>
      </c>
      <c r="I80" s="16">
        <v>3639</v>
      </c>
      <c r="J80" s="16">
        <v>89482</v>
      </c>
      <c r="K80" s="16">
        <v>89482</v>
      </c>
      <c r="L80" s="16">
        <v>3639</v>
      </c>
      <c r="M80" s="16">
        <v>3639</v>
      </c>
      <c r="N80" s="16">
        <v>0</v>
      </c>
      <c r="O80"/>
    </row>
    <row r="81" spans="1:15" s="17" customFormat="1" ht="36" customHeight="1">
      <c r="A81" s="34" t="s">
        <v>110</v>
      </c>
      <c r="B81" s="35">
        <f t="shared" si="20"/>
        <v>348773536</v>
      </c>
      <c r="C81" s="35">
        <f>C82</f>
        <v>29349370</v>
      </c>
      <c r="D81" s="35">
        <f aca="true" t="shared" si="21" ref="D81:N81">D82</f>
        <v>29358354</v>
      </c>
      <c r="E81" s="35">
        <f t="shared" si="21"/>
        <v>29371992</v>
      </c>
      <c r="F81" s="35">
        <f t="shared" si="21"/>
        <v>29385096</v>
      </c>
      <c r="G81" s="35">
        <f t="shared" si="21"/>
        <v>29390900</v>
      </c>
      <c r="H81" s="35">
        <f t="shared" si="21"/>
        <v>29420090</v>
      </c>
      <c r="I81" s="35">
        <f t="shared" si="21"/>
        <v>29371444</v>
      </c>
      <c r="J81" s="35">
        <f t="shared" si="21"/>
        <v>29371444</v>
      </c>
      <c r="K81" s="35">
        <f t="shared" si="21"/>
        <v>29373787</v>
      </c>
      <c r="L81" s="35">
        <f t="shared" si="21"/>
        <v>29369311</v>
      </c>
      <c r="M81" s="35">
        <f t="shared" si="21"/>
        <v>27505874</v>
      </c>
      <c r="N81" s="35">
        <f t="shared" si="21"/>
        <v>27505874</v>
      </c>
      <c r="O81"/>
    </row>
    <row r="82" spans="1:15" s="15" customFormat="1" ht="31.5" customHeight="1">
      <c r="A82" s="25" t="s">
        <v>110</v>
      </c>
      <c r="B82" s="27">
        <f t="shared" si="20"/>
        <v>348773536</v>
      </c>
      <c r="C82" s="27">
        <f>C83+C92+C95+C98</f>
        <v>29349370</v>
      </c>
      <c r="D82" s="27">
        <f aca="true" t="shared" si="22" ref="D82:N82">D83+D92+D95+D98</f>
        <v>29358354</v>
      </c>
      <c r="E82" s="27">
        <f t="shared" si="22"/>
        <v>29371992</v>
      </c>
      <c r="F82" s="27">
        <f t="shared" si="22"/>
        <v>29385096</v>
      </c>
      <c r="G82" s="27">
        <f t="shared" si="22"/>
        <v>29390900</v>
      </c>
      <c r="H82" s="27">
        <f t="shared" si="22"/>
        <v>29420090</v>
      </c>
      <c r="I82" s="27">
        <f t="shared" si="22"/>
        <v>29371444</v>
      </c>
      <c r="J82" s="27">
        <f t="shared" si="22"/>
        <v>29371444</v>
      </c>
      <c r="K82" s="27">
        <f t="shared" si="22"/>
        <v>29373787</v>
      </c>
      <c r="L82" s="27">
        <f t="shared" si="22"/>
        <v>29369311</v>
      </c>
      <c r="M82" s="27">
        <f t="shared" si="22"/>
        <v>27505874</v>
      </c>
      <c r="N82" s="27">
        <f t="shared" si="22"/>
        <v>27505874</v>
      </c>
      <c r="O82"/>
    </row>
    <row r="83" spans="1:15" s="17" customFormat="1" ht="18" customHeight="1">
      <c r="A83" s="4" t="s">
        <v>79</v>
      </c>
      <c r="B83" s="3">
        <f t="shared" si="20"/>
        <v>164749830</v>
      </c>
      <c r="C83" s="3">
        <f>SUM(C84:C91)</f>
        <v>13717254</v>
      </c>
      <c r="D83" s="3">
        <f aca="true" t="shared" si="23" ref="D83:N83">SUM(D84:D91)</f>
        <v>13720080</v>
      </c>
      <c r="E83" s="3">
        <f t="shared" si="23"/>
        <v>13728082</v>
      </c>
      <c r="F83" s="3">
        <f t="shared" si="23"/>
        <v>13734662</v>
      </c>
      <c r="G83" s="3">
        <f t="shared" si="23"/>
        <v>13733611</v>
      </c>
      <c r="H83" s="3">
        <f t="shared" si="23"/>
        <v>13757951</v>
      </c>
      <c r="I83" s="3">
        <f t="shared" si="23"/>
        <v>13724803</v>
      </c>
      <c r="J83" s="3">
        <f t="shared" si="23"/>
        <v>13724803</v>
      </c>
      <c r="K83" s="3">
        <f t="shared" si="23"/>
        <v>13727146</v>
      </c>
      <c r="L83" s="3">
        <f t="shared" si="23"/>
        <v>13727146</v>
      </c>
      <c r="M83" s="3">
        <f t="shared" si="23"/>
        <v>13727146</v>
      </c>
      <c r="N83" s="3">
        <f t="shared" si="23"/>
        <v>13727146</v>
      </c>
      <c r="O83"/>
    </row>
    <row r="84" spans="1:15" s="17" customFormat="1" ht="18" customHeight="1">
      <c r="A84" s="20" t="s">
        <v>80</v>
      </c>
      <c r="B84" s="16">
        <f t="shared" si="20"/>
        <v>111031888</v>
      </c>
      <c r="C84" s="16">
        <v>9246708</v>
      </c>
      <c r="D84" s="16">
        <v>9249378</v>
      </c>
      <c r="E84" s="16">
        <v>9254800</v>
      </c>
      <c r="F84" s="16">
        <v>9258937</v>
      </c>
      <c r="G84" s="16">
        <v>9256513</v>
      </c>
      <c r="H84" s="16">
        <v>9269284</v>
      </c>
      <c r="I84" s="16">
        <v>9249378</v>
      </c>
      <c r="J84" s="16">
        <v>9249378</v>
      </c>
      <c r="K84" s="16">
        <v>9249378</v>
      </c>
      <c r="L84" s="16">
        <v>9249378</v>
      </c>
      <c r="M84" s="16">
        <v>9249378</v>
      </c>
      <c r="N84" s="16">
        <v>9249378</v>
      </c>
      <c r="O84"/>
    </row>
    <row r="85" spans="1:15" s="17" customFormat="1" ht="18" customHeight="1">
      <c r="A85" s="20" t="s">
        <v>81</v>
      </c>
      <c r="B85" s="16">
        <f t="shared" si="20"/>
        <v>38872853</v>
      </c>
      <c r="C85" s="16">
        <v>3235683</v>
      </c>
      <c r="D85" s="16">
        <v>3235731</v>
      </c>
      <c r="E85" s="16">
        <v>3236998</v>
      </c>
      <c r="F85" s="16">
        <v>3239100</v>
      </c>
      <c r="G85" s="16">
        <v>3239926</v>
      </c>
      <c r="H85" s="16">
        <v>3241443</v>
      </c>
      <c r="I85" s="16">
        <v>3239100</v>
      </c>
      <c r="J85" s="16">
        <v>3239100</v>
      </c>
      <c r="K85" s="16">
        <v>3241443</v>
      </c>
      <c r="L85" s="16">
        <v>3241443</v>
      </c>
      <c r="M85" s="16">
        <v>3241443</v>
      </c>
      <c r="N85" s="16">
        <v>3241443</v>
      </c>
      <c r="O85"/>
    </row>
    <row r="86" spans="1:15" s="17" customFormat="1" ht="18" customHeight="1">
      <c r="A86" s="20" t="s">
        <v>82</v>
      </c>
      <c r="B86" s="16">
        <f t="shared" si="20"/>
        <v>5129704</v>
      </c>
      <c r="C86" s="16">
        <v>426365</v>
      </c>
      <c r="D86" s="16">
        <v>426420</v>
      </c>
      <c r="E86" s="16">
        <v>426739</v>
      </c>
      <c r="F86" s="16">
        <v>427095</v>
      </c>
      <c r="G86" s="16">
        <v>427401</v>
      </c>
      <c r="H86" s="16">
        <v>433114</v>
      </c>
      <c r="I86" s="16">
        <v>427095</v>
      </c>
      <c r="J86" s="16">
        <v>427095</v>
      </c>
      <c r="K86" s="16">
        <v>427095</v>
      </c>
      <c r="L86" s="16">
        <v>427095</v>
      </c>
      <c r="M86" s="16">
        <v>427095</v>
      </c>
      <c r="N86" s="16">
        <v>427095</v>
      </c>
      <c r="O86"/>
    </row>
    <row r="87" spans="1:15" s="17" customFormat="1" ht="18" customHeight="1">
      <c r="A87" s="20" t="s">
        <v>83</v>
      </c>
      <c r="B87" s="16">
        <f t="shared" si="20"/>
        <v>907588</v>
      </c>
      <c r="C87" s="16">
        <v>75199</v>
      </c>
      <c r="D87" s="16">
        <v>75206</v>
      </c>
      <c r="E87" s="16">
        <v>75946</v>
      </c>
      <c r="F87" s="16">
        <v>75748</v>
      </c>
      <c r="G87" s="16">
        <v>75935</v>
      </c>
      <c r="H87" s="16">
        <v>76866</v>
      </c>
      <c r="I87" s="16">
        <v>75448</v>
      </c>
      <c r="J87" s="16">
        <v>75448</v>
      </c>
      <c r="K87" s="16">
        <v>75448</v>
      </c>
      <c r="L87" s="16">
        <v>75448</v>
      </c>
      <c r="M87" s="16">
        <v>75448</v>
      </c>
      <c r="N87" s="16">
        <v>75448</v>
      </c>
      <c r="O87"/>
    </row>
    <row r="88" spans="1:15" s="17" customFormat="1" ht="18" customHeight="1">
      <c r="A88" s="20" t="s">
        <v>84</v>
      </c>
      <c r="B88" s="16">
        <f t="shared" si="20"/>
        <v>1797692</v>
      </c>
      <c r="C88" s="16">
        <v>149605</v>
      </c>
      <c r="D88" s="16">
        <v>149605</v>
      </c>
      <c r="E88" s="16">
        <v>149639</v>
      </c>
      <c r="F88" s="16">
        <v>149726</v>
      </c>
      <c r="G88" s="16">
        <v>149763</v>
      </c>
      <c r="H88" s="16">
        <v>150998</v>
      </c>
      <c r="I88" s="16">
        <v>149726</v>
      </c>
      <c r="J88" s="16">
        <v>149726</v>
      </c>
      <c r="K88" s="16">
        <v>149726</v>
      </c>
      <c r="L88" s="16">
        <v>149726</v>
      </c>
      <c r="M88" s="16">
        <v>149726</v>
      </c>
      <c r="N88" s="16">
        <v>149726</v>
      </c>
      <c r="O88"/>
    </row>
    <row r="89" spans="1:15" s="17" customFormat="1" ht="18" customHeight="1">
      <c r="A89" s="20" t="s">
        <v>85</v>
      </c>
      <c r="B89" s="16">
        <f t="shared" si="20"/>
        <v>6774098</v>
      </c>
      <c r="C89" s="16">
        <v>564141</v>
      </c>
      <c r="D89" s="16">
        <v>564187</v>
      </c>
      <c r="E89" s="16">
        <v>564273</v>
      </c>
      <c r="F89" s="16">
        <v>564399</v>
      </c>
      <c r="G89" s="16">
        <v>564373</v>
      </c>
      <c r="H89" s="16">
        <v>566331</v>
      </c>
      <c r="I89" s="16">
        <v>564399</v>
      </c>
      <c r="J89" s="16">
        <v>564399</v>
      </c>
      <c r="K89" s="16">
        <v>564399</v>
      </c>
      <c r="L89" s="16">
        <v>564399</v>
      </c>
      <c r="M89" s="16">
        <v>564399</v>
      </c>
      <c r="N89" s="16">
        <v>564399</v>
      </c>
      <c r="O89"/>
    </row>
    <row r="90" spans="1:15" s="17" customFormat="1" ht="24" customHeight="1">
      <c r="A90" s="20" t="s">
        <v>86</v>
      </c>
      <c r="B90" s="16">
        <f t="shared" si="20"/>
        <v>236007</v>
      </c>
      <c r="C90" s="16">
        <v>19553</v>
      </c>
      <c r="D90" s="16">
        <v>19553</v>
      </c>
      <c r="E90" s="16">
        <v>19687</v>
      </c>
      <c r="F90" s="16">
        <v>19657</v>
      </c>
      <c r="G90" s="16">
        <v>19700</v>
      </c>
      <c r="H90" s="16">
        <v>19915</v>
      </c>
      <c r="I90" s="16">
        <v>19657</v>
      </c>
      <c r="J90" s="16">
        <v>19657</v>
      </c>
      <c r="K90" s="16">
        <v>19657</v>
      </c>
      <c r="L90" s="16">
        <v>19657</v>
      </c>
      <c r="M90" s="16">
        <v>19657</v>
      </c>
      <c r="N90" s="16">
        <v>19657</v>
      </c>
      <c r="O90"/>
    </row>
    <row r="91" spans="1:15" s="17" customFormat="1" ht="18" customHeight="1">
      <c r="A91" s="20" t="s">
        <v>87</v>
      </c>
      <c r="B91" s="32">
        <f t="shared" si="20"/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/>
    </row>
    <row r="92" spans="1:15" s="17" customFormat="1" ht="18" customHeight="1">
      <c r="A92" s="4" t="s">
        <v>88</v>
      </c>
      <c r="B92" s="3">
        <f t="shared" si="20"/>
        <v>169022719</v>
      </c>
      <c r="C92" s="3">
        <f>SUM(C93:C94)</f>
        <v>14382116</v>
      </c>
      <c r="D92" s="3">
        <f aca="true" t="shared" si="24" ref="D92:N92">SUM(D93:D94)</f>
        <v>14388274</v>
      </c>
      <c r="E92" s="3">
        <f t="shared" si="24"/>
        <v>14393910</v>
      </c>
      <c r="F92" s="3">
        <f t="shared" si="24"/>
        <v>14400434</v>
      </c>
      <c r="G92" s="3">
        <f t="shared" si="24"/>
        <v>14407289</v>
      </c>
      <c r="H92" s="3">
        <f t="shared" si="24"/>
        <v>14411752</v>
      </c>
      <c r="I92" s="3">
        <f t="shared" si="24"/>
        <v>14396541</v>
      </c>
      <c r="J92" s="3">
        <f t="shared" si="24"/>
        <v>14396541</v>
      </c>
      <c r="K92" s="3">
        <f t="shared" si="24"/>
        <v>14396541</v>
      </c>
      <c r="L92" s="3">
        <f t="shared" si="24"/>
        <v>14392065</v>
      </c>
      <c r="M92" s="3">
        <f t="shared" si="24"/>
        <v>12528628</v>
      </c>
      <c r="N92" s="3">
        <f t="shared" si="24"/>
        <v>12528628</v>
      </c>
      <c r="O92"/>
    </row>
    <row r="93" spans="1:15" s="17" customFormat="1" ht="24" customHeight="1">
      <c r="A93" s="20" t="s">
        <v>93</v>
      </c>
      <c r="B93" s="16">
        <f t="shared" si="20"/>
        <v>18685030</v>
      </c>
      <c r="C93" s="16">
        <v>1863457</v>
      </c>
      <c r="D93" s="16">
        <v>1864314</v>
      </c>
      <c r="E93" s="16">
        <v>1865474</v>
      </c>
      <c r="F93" s="16">
        <v>1868105</v>
      </c>
      <c r="G93" s="16">
        <v>1870124</v>
      </c>
      <c r="H93" s="16">
        <v>1871800</v>
      </c>
      <c r="I93" s="16">
        <v>1868105</v>
      </c>
      <c r="J93" s="16">
        <v>1868105</v>
      </c>
      <c r="K93" s="16">
        <v>1868105</v>
      </c>
      <c r="L93" s="16">
        <v>1868105</v>
      </c>
      <c r="M93" s="16">
        <v>4668</v>
      </c>
      <c r="N93" s="16">
        <v>4668</v>
      </c>
      <c r="O93"/>
    </row>
    <row r="94" spans="1:15" s="17" customFormat="1" ht="24" customHeight="1">
      <c r="A94" s="20" t="s">
        <v>94</v>
      </c>
      <c r="B94" s="16">
        <f t="shared" si="20"/>
        <v>150337689</v>
      </c>
      <c r="C94" s="16">
        <v>12518659</v>
      </c>
      <c r="D94" s="16">
        <v>12523960</v>
      </c>
      <c r="E94" s="16">
        <v>12528436</v>
      </c>
      <c r="F94" s="16">
        <v>12532329</v>
      </c>
      <c r="G94" s="16">
        <v>12537165</v>
      </c>
      <c r="H94" s="16">
        <v>12539952</v>
      </c>
      <c r="I94" s="16">
        <v>12528436</v>
      </c>
      <c r="J94" s="16">
        <v>12528436</v>
      </c>
      <c r="K94" s="16">
        <v>12528436</v>
      </c>
      <c r="L94" s="16">
        <v>12523960</v>
      </c>
      <c r="M94" s="16">
        <v>12523960</v>
      </c>
      <c r="N94" s="16">
        <v>12523960</v>
      </c>
      <c r="O94"/>
    </row>
    <row r="95" spans="1:15" s="17" customFormat="1" ht="18" customHeight="1">
      <c r="A95" s="4" t="s">
        <v>74</v>
      </c>
      <c r="B95" s="3">
        <f t="shared" si="20"/>
        <v>0</v>
      </c>
      <c r="C95" s="3">
        <f>SUM(C96:C97)</f>
        <v>0</v>
      </c>
      <c r="D95" s="3">
        <f aca="true" t="shared" si="25" ref="D95:N95">SUM(D96:D97)</f>
        <v>0</v>
      </c>
      <c r="E95" s="3">
        <f t="shared" si="25"/>
        <v>0</v>
      </c>
      <c r="F95" s="3">
        <f t="shared" si="25"/>
        <v>0</v>
      </c>
      <c r="G95" s="3">
        <f t="shared" si="25"/>
        <v>0</v>
      </c>
      <c r="H95" s="3">
        <f t="shared" si="25"/>
        <v>0</v>
      </c>
      <c r="I95" s="3">
        <f t="shared" si="25"/>
        <v>0</v>
      </c>
      <c r="J95" s="3">
        <f t="shared" si="25"/>
        <v>0</v>
      </c>
      <c r="K95" s="3">
        <f t="shared" si="25"/>
        <v>0</v>
      </c>
      <c r="L95" s="3">
        <f t="shared" si="25"/>
        <v>0</v>
      </c>
      <c r="M95" s="3">
        <f t="shared" si="25"/>
        <v>0</v>
      </c>
      <c r="N95" s="3">
        <f t="shared" si="25"/>
        <v>0</v>
      </c>
      <c r="O95"/>
    </row>
    <row r="96" spans="1:15" s="17" customFormat="1" ht="18" customHeight="1">
      <c r="A96" s="20" t="s">
        <v>74</v>
      </c>
      <c r="B96" s="16">
        <f t="shared" si="20"/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/>
    </row>
    <row r="97" spans="1:15" s="17" customFormat="1" ht="24" customHeight="1">
      <c r="A97" s="20" t="s">
        <v>92</v>
      </c>
      <c r="B97" s="16">
        <f t="shared" si="20"/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/>
    </row>
    <row r="98" spans="1:15" s="17" customFormat="1" ht="18" customHeight="1">
      <c r="A98" s="4" t="s">
        <v>89</v>
      </c>
      <c r="B98" s="3">
        <f t="shared" si="20"/>
        <v>15000987</v>
      </c>
      <c r="C98" s="3">
        <f>C99</f>
        <v>1250000</v>
      </c>
      <c r="D98" s="3">
        <f aca="true" t="shared" si="26" ref="D98:N98">D99</f>
        <v>1250000</v>
      </c>
      <c r="E98" s="3">
        <f t="shared" si="26"/>
        <v>1250000</v>
      </c>
      <c r="F98" s="3">
        <f t="shared" si="26"/>
        <v>1250000</v>
      </c>
      <c r="G98" s="3">
        <f t="shared" si="26"/>
        <v>1250000</v>
      </c>
      <c r="H98" s="3">
        <f t="shared" si="26"/>
        <v>1250387</v>
      </c>
      <c r="I98" s="3">
        <f t="shared" si="26"/>
        <v>1250100</v>
      </c>
      <c r="J98" s="3">
        <f t="shared" si="26"/>
        <v>1250100</v>
      </c>
      <c r="K98" s="3">
        <f t="shared" si="26"/>
        <v>1250100</v>
      </c>
      <c r="L98" s="3">
        <f t="shared" si="26"/>
        <v>1250100</v>
      </c>
      <c r="M98" s="3">
        <f t="shared" si="26"/>
        <v>1250100</v>
      </c>
      <c r="N98" s="3">
        <f t="shared" si="26"/>
        <v>1250100</v>
      </c>
      <c r="O98"/>
    </row>
    <row r="99" spans="1:15" s="17" customFormat="1" ht="18" customHeight="1">
      <c r="A99" s="8" t="s">
        <v>108</v>
      </c>
      <c r="B99" s="19">
        <f t="shared" si="20"/>
        <v>15000987</v>
      </c>
      <c r="C99" s="19">
        <f aca="true" t="shared" si="27" ref="C99:N99">SUM(C100:C101)</f>
        <v>1250000</v>
      </c>
      <c r="D99" s="19">
        <f t="shared" si="27"/>
        <v>1250000</v>
      </c>
      <c r="E99" s="19">
        <f t="shared" si="27"/>
        <v>1250000</v>
      </c>
      <c r="F99" s="19">
        <f t="shared" si="27"/>
        <v>1250000</v>
      </c>
      <c r="G99" s="19">
        <f t="shared" si="27"/>
        <v>1250000</v>
      </c>
      <c r="H99" s="19">
        <f t="shared" si="27"/>
        <v>1250387</v>
      </c>
      <c r="I99" s="19">
        <f t="shared" si="27"/>
        <v>1250100</v>
      </c>
      <c r="J99" s="19">
        <f t="shared" si="27"/>
        <v>1250100</v>
      </c>
      <c r="K99" s="19">
        <f t="shared" si="27"/>
        <v>1250100</v>
      </c>
      <c r="L99" s="19">
        <f t="shared" si="27"/>
        <v>1250100</v>
      </c>
      <c r="M99" s="19">
        <f t="shared" si="27"/>
        <v>1250100</v>
      </c>
      <c r="N99" s="19">
        <f t="shared" si="27"/>
        <v>1250100</v>
      </c>
      <c r="O99"/>
    </row>
    <row r="100" spans="1:15" s="17" customFormat="1" ht="18" customHeight="1">
      <c r="A100" s="20" t="s">
        <v>75</v>
      </c>
      <c r="B100" s="16">
        <f t="shared" si="20"/>
        <v>15000987</v>
      </c>
      <c r="C100" s="16">
        <v>1250000</v>
      </c>
      <c r="D100" s="16">
        <v>1250000</v>
      </c>
      <c r="E100" s="16">
        <v>1250000</v>
      </c>
      <c r="F100" s="16">
        <v>1250000</v>
      </c>
      <c r="G100" s="16">
        <v>1250000</v>
      </c>
      <c r="H100" s="16">
        <v>1250387</v>
      </c>
      <c r="I100" s="16">
        <v>1250100</v>
      </c>
      <c r="J100" s="16">
        <v>1250100</v>
      </c>
      <c r="K100" s="16">
        <v>1250100</v>
      </c>
      <c r="L100" s="16">
        <v>1250100</v>
      </c>
      <c r="M100" s="16">
        <v>1250100</v>
      </c>
      <c r="N100" s="16">
        <v>1250100</v>
      </c>
      <c r="O100"/>
    </row>
    <row r="101" spans="1:15" s="17" customFormat="1" ht="18" customHeight="1">
      <c r="A101" s="20" t="s">
        <v>76</v>
      </c>
      <c r="B101" s="16">
        <f t="shared" si="20"/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/>
    </row>
    <row r="102" spans="1:15" s="17" customFormat="1" ht="18" customHeight="1">
      <c r="A102" s="8" t="s">
        <v>91</v>
      </c>
      <c r="B102" s="19">
        <f t="shared" si="20"/>
        <v>0</v>
      </c>
      <c r="C102" s="19">
        <f>SUM(C103:C104)</f>
        <v>0</v>
      </c>
      <c r="D102" s="19">
        <f aca="true" t="shared" si="28" ref="D102:N102">SUM(D103:D104)</f>
        <v>0</v>
      </c>
      <c r="E102" s="19">
        <f t="shared" si="28"/>
        <v>0</v>
      </c>
      <c r="F102" s="19">
        <f t="shared" si="28"/>
        <v>0</v>
      </c>
      <c r="G102" s="19">
        <f t="shared" si="28"/>
        <v>0</v>
      </c>
      <c r="H102" s="19">
        <f t="shared" si="28"/>
        <v>0</v>
      </c>
      <c r="I102" s="19">
        <f t="shared" si="28"/>
        <v>0</v>
      </c>
      <c r="J102" s="19">
        <f t="shared" si="28"/>
        <v>0</v>
      </c>
      <c r="K102" s="19">
        <f t="shared" si="28"/>
        <v>0</v>
      </c>
      <c r="L102" s="19">
        <f t="shared" si="28"/>
        <v>0</v>
      </c>
      <c r="M102" s="19">
        <f t="shared" si="28"/>
        <v>0</v>
      </c>
      <c r="N102" s="19">
        <f t="shared" si="28"/>
        <v>0</v>
      </c>
      <c r="O102"/>
    </row>
    <row r="103" spans="1:15" s="17" customFormat="1" ht="18" customHeight="1">
      <c r="A103" s="20" t="s">
        <v>90</v>
      </c>
      <c r="B103" s="16">
        <f t="shared" si="20"/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/>
    </row>
    <row r="104" spans="1:15" s="17" customFormat="1" ht="18" customHeight="1">
      <c r="A104" s="20" t="s">
        <v>109</v>
      </c>
      <c r="B104" s="16">
        <f t="shared" si="20"/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/>
    </row>
    <row r="105" spans="1:244" ht="31.5" customHeight="1">
      <c r="A105" s="37" t="s">
        <v>95</v>
      </c>
      <c r="B105" s="38">
        <f>(+B7+B17+B50+B65+B82)</f>
        <v>526008191</v>
      </c>
      <c r="C105" s="38">
        <f aca="true" t="shared" si="29" ref="C105:N105">ROUND(+C7+C17+C65+C82+C50,0)</f>
        <v>71475240</v>
      </c>
      <c r="D105" s="38">
        <f t="shared" si="29"/>
        <v>48255609</v>
      </c>
      <c r="E105" s="38">
        <f t="shared" si="29"/>
        <v>45828411</v>
      </c>
      <c r="F105" s="38">
        <f t="shared" si="29"/>
        <v>43987870</v>
      </c>
      <c r="G105" s="38">
        <f t="shared" si="29"/>
        <v>39669236</v>
      </c>
      <c r="H105" s="38">
        <f t="shared" si="29"/>
        <v>39933085</v>
      </c>
      <c r="I105" s="38">
        <f t="shared" si="29"/>
        <v>38520180</v>
      </c>
      <c r="J105" s="38">
        <f t="shared" si="29"/>
        <v>39910805</v>
      </c>
      <c r="K105" s="38">
        <f t="shared" si="29"/>
        <v>38293530</v>
      </c>
      <c r="L105" s="38">
        <f t="shared" si="29"/>
        <v>40951140</v>
      </c>
      <c r="M105" s="38">
        <f t="shared" si="29"/>
        <v>37962251</v>
      </c>
      <c r="N105" s="38">
        <f t="shared" si="29"/>
        <v>41220834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</row>
    <row r="106" spans="2:244" ht="15">
      <c r="B106" s="2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</row>
    <row r="107" spans="2:244" ht="15">
      <c r="B107" s="33"/>
      <c r="D107" s="33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</row>
    <row r="108" spans="2:244" ht="15">
      <c r="B108" s="2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</row>
    <row r="109" spans="1:15" s="23" customFormat="1" ht="15">
      <c r="A109" s="21"/>
      <c r="B109" s="22"/>
      <c r="O109"/>
    </row>
    <row r="110" spans="2:244" ht="15">
      <c r="B110" s="22"/>
      <c r="F110" s="24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</row>
    <row r="111" spans="2:244" ht="15">
      <c r="B111" s="22"/>
      <c r="F111" s="24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</row>
    <row r="112" spans="2:244" ht="15">
      <c r="B112" s="22"/>
      <c r="F112" s="24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</row>
    <row r="113" spans="2:244" ht="15">
      <c r="B113" s="22"/>
      <c r="F113" s="24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</row>
    <row r="114" spans="2:244" ht="15">
      <c r="B114" s="22"/>
      <c r="F114" s="24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</row>
    <row r="115" spans="6:244" ht="15">
      <c r="F115" s="24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</row>
    <row r="116" spans="6:244" ht="15">
      <c r="F116" s="24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</row>
    <row r="117" spans="6:244" ht="15">
      <c r="F117" s="24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</row>
    <row r="118" spans="6:244" ht="15">
      <c r="F118" s="24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</row>
  </sheetData>
  <sheetProtection/>
  <autoFilter ref="A4:N108"/>
  <mergeCells count="2">
    <mergeCell ref="A1:N1"/>
    <mergeCell ref="A2:N2"/>
  </mergeCells>
  <printOptions horizontalCentered="1"/>
  <pageMargins left="0.3937007874015748" right="0.3937007874015748" top="0.7874015748031497" bottom="0.3937007874015748" header="0.31496062992125984" footer="0.31496062992125984"/>
  <pageSetup fitToHeight="3" fitToWidth="1" horizontalDpi="600" verticalDpi="600" orientation="portrait" scale="44" r:id="rId2"/>
  <headerFooter>
    <oddFooter>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INGRESOS1-PEDRO</dc:creator>
  <cp:keywords/>
  <dc:description/>
  <cp:lastModifiedBy>GATEWAY-CONTA</cp:lastModifiedBy>
  <cp:lastPrinted>2022-09-09T03:30:10Z</cp:lastPrinted>
  <dcterms:created xsi:type="dcterms:W3CDTF">2022-08-18T21:53:54Z</dcterms:created>
  <dcterms:modified xsi:type="dcterms:W3CDTF">2022-11-08T23:03:12Z</dcterms:modified>
  <cp:category/>
  <cp:version/>
  <cp:contentType/>
  <cp:contentStatus/>
</cp:coreProperties>
</file>