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4.xml" ContentType="application/vnd.openxmlformats-officedocument.drawing+xml"/>
  <Override PartName="/xl/queryTables/queryTable5.xml" ContentType="application/vnd.openxmlformats-officedocument.spreadsheetml.queryTable+xml"/>
  <Override PartName="/xl/drawings/drawing5.xml" ContentType="application/vnd.openxmlformats-officedocument.drawing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drawings/drawing6.xml" ContentType="application/vnd.openxmlformats-officedocument.drawing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7.xml" ContentType="application/vnd.openxmlformats-officedocument.drawing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\Documents\MINERAL DE LA REFORMA\EJERCICIO 2021\CUENTA\CUENTA PUBLICA 3ER. TRIMESTRE 2021\02_INFPRES_02_2021\2. EDO ANALIT. EGRE\"/>
    </mc:Choice>
  </mc:AlternateContent>
  <bookViews>
    <workbookView xWindow="-120" yWindow="-120" windowWidth="20730" windowHeight="11160"/>
  </bookViews>
  <sheets>
    <sheet name="EAEPFF" sheetId="36" r:id="rId1"/>
    <sheet name="EAEPE" sheetId="29" r:id="rId2"/>
    <sheet name="EAEPECOG" sheetId="30" r:id="rId3"/>
    <sheet name="EAEPECA" sheetId="31" r:id="rId4"/>
    <sheet name="EAEPECF" sheetId="32" r:id="rId5"/>
    <sheet name="EAEPECP" sheetId="33" r:id="rId6"/>
    <sheet name="EAEPECE" sheetId="34" r:id="rId7"/>
  </sheets>
  <definedNames>
    <definedName name="_R1_A2M12" localSheetId="1">EAEPE!$A$6:$I$93</definedName>
    <definedName name="_R1_A2M12_1" localSheetId="1">EAEPE!$A$6:$I$93</definedName>
    <definedName name="_xlnm.Print_Area" localSheetId="1">EAEPE!$A$1:$I$152</definedName>
    <definedName name="_xlnm.Print_Area" localSheetId="3">EAEPECA!$A$1:$H$68</definedName>
    <definedName name="_xlnm.Print_Area" localSheetId="6">EAEPECE!$A$1:$H$42</definedName>
    <definedName name="_xlnm.Print_Area" localSheetId="4">EAEPECF!$A$1:$H$73</definedName>
    <definedName name="_xlnm.Print_Area" localSheetId="2">EAEPECOG!$A$1:$H$137</definedName>
    <definedName name="_xlnm.Print_Area" localSheetId="5">EAEPECP!$A$1:$H$73</definedName>
    <definedName name="_xlnm.Print_Area" localSheetId="0">EAEPFF!$A$1:$J$355</definedName>
    <definedName name="Publi_AM12" localSheetId="3">EAEPECA!$A$7:$H$50</definedName>
    <definedName name="Publi_AM12" localSheetId="6">EAEPECE!#REF!</definedName>
    <definedName name="Publi_BM12" localSheetId="6">EAEPECE!#REF!</definedName>
    <definedName name="Publi_BM12_1" localSheetId="6">EAEPECE!$A$7:$H$25</definedName>
    <definedName name="Publi_BM12_2" localSheetId="6">EAEPECE!$A$7:$H$25</definedName>
    <definedName name="Publi_CM12" localSheetId="2">EAEPECOG!$A$6:$H$114</definedName>
    <definedName name="Publi_CM12_1" localSheetId="2">EAEPECOG!$A$6:$H$114</definedName>
    <definedName name="Publi_DM12" localSheetId="4">EAEPECF!$A$6:$H$55</definedName>
    <definedName name="Publi_DM12_1" localSheetId="4">EAEPECF!$A$6:$H$55</definedName>
    <definedName name="Publi_HM12" localSheetId="5">EAEPECP!$A$7:$H$54</definedName>
    <definedName name="Publi_HM12_1" localSheetId="5">EAEPECP!$A$7:$H$54</definedName>
    <definedName name="_xlnm.Print_Titles" localSheetId="1">EAEPE!$5:$7</definedName>
    <definedName name="_xlnm.Print_Titles" localSheetId="2">EAEPECOG!$5:$10</definedName>
    <definedName name="_xlnm.Print_Titles" localSheetId="0">EAEPFF!$4:$5</definedName>
  </definedNames>
  <calcPr calcId="162913"/>
</workbook>
</file>

<file path=xl/calcChain.xml><?xml version="1.0" encoding="utf-8"?>
<calcChain xmlns="http://schemas.openxmlformats.org/spreadsheetml/2006/main">
  <c r="H39" i="33" l="1"/>
  <c r="G39" i="33"/>
  <c r="G38" i="33" s="1"/>
  <c r="D39" i="33"/>
  <c r="H38" i="33"/>
  <c r="F38" i="33"/>
  <c r="E38" i="33"/>
  <c r="D38" i="33"/>
  <c r="C38" i="33"/>
  <c r="H31" i="33"/>
  <c r="G31" i="33"/>
  <c r="D31" i="33"/>
  <c r="H29" i="33"/>
  <c r="G29" i="33"/>
  <c r="G28" i="33" s="1"/>
  <c r="D29" i="33"/>
  <c r="H28" i="33"/>
  <c r="F28" i="33"/>
  <c r="E28" i="33"/>
  <c r="D28" i="33"/>
  <c r="C28" i="33"/>
  <c r="H27" i="33"/>
  <c r="G27" i="33"/>
  <c r="D27" i="33"/>
  <c r="H23" i="33"/>
  <c r="G23" i="33"/>
  <c r="D23" i="33"/>
  <c r="H18" i="33"/>
  <c r="H17" i="33" s="1"/>
  <c r="H12" i="33" s="1"/>
  <c r="G18" i="33"/>
  <c r="D18" i="33"/>
  <c r="D17" i="33" s="1"/>
  <c r="D12" i="33" s="1"/>
  <c r="G17" i="33"/>
  <c r="F17" i="33"/>
  <c r="E17" i="33"/>
  <c r="E12" i="33" s="1"/>
  <c r="C17" i="33"/>
  <c r="C12" i="33" s="1"/>
  <c r="H16" i="33"/>
  <c r="G16" i="33"/>
  <c r="G14" i="33" s="1"/>
  <c r="D16" i="33"/>
  <c r="H14" i="33"/>
  <c r="H56" i="33" s="1"/>
  <c r="F14" i="33"/>
  <c r="F56" i="33" s="1"/>
  <c r="E14" i="33"/>
  <c r="D14" i="33"/>
  <c r="C14" i="33"/>
  <c r="F12" i="33"/>
  <c r="G12" i="33" l="1"/>
  <c r="G56" i="33"/>
  <c r="D56" i="33"/>
  <c r="C56" i="33"/>
  <c r="E56" i="33"/>
  <c r="C15" i="36" l="1"/>
  <c r="J80" i="36"/>
  <c r="J81" i="36"/>
  <c r="J82" i="36"/>
  <c r="J67" i="36"/>
  <c r="J79" i="36"/>
  <c r="F333" i="36" l="1"/>
  <c r="G333" i="36"/>
  <c r="H333" i="36"/>
  <c r="I333" i="36"/>
  <c r="J333" i="36"/>
  <c r="E333" i="36"/>
  <c r="F276" i="36"/>
  <c r="G276" i="36"/>
  <c r="H276" i="36"/>
  <c r="I276" i="36"/>
  <c r="J276" i="36"/>
  <c r="E276" i="36"/>
  <c r="F277" i="36"/>
  <c r="G277" i="36"/>
  <c r="H277" i="36"/>
  <c r="I277" i="36"/>
  <c r="J277" i="36"/>
  <c r="E277" i="36"/>
  <c r="J288" i="36"/>
  <c r="J287" i="36"/>
  <c r="H286" i="36"/>
  <c r="I286" i="36"/>
  <c r="J286" i="36"/>
  <c r="G286" i="36"/>
  <c r="F286" i="36"/>
  <c r="D331" i="36"/>
  <c r="D330" i="36"/>
  <c r="D329" i="36"/>
  <c r="D328" i="36"/>
  <c r="D327" i="36"/>
  <c r="D326" i="36"/>
  <c r="D325" i="36"/>
  <c r="D324" i="36"/>
  <c r="D323" i="36"/>
  <c r="D322" i="36"/>
  <c r="D321" i="36"/>
  <c r="D320" i="36"/>
  <c r="D319" i="36"/>
  <c r="D318" i="36"/>
  <c r="D317" i="36"/>
  <c r="D316" i="36"/>
  <c r="D315" i="36"/>
  <c r="D314" i="36"/>
  <c r="D313" i="36"/>
  <c r="D312" i="36"/>
  <c r="D311" i="36"/>
  <c r="D310" i="36"/>
  <c r="D309" i="36"/>
  <c r="D308" i="36"/>
  <c r="D307" i="36"/>
  <c r="D306" i="36"/>
  <c r="D305" i="36"/>
  <c r="D304" i="36"/>
  <c r="D303" i="36"/>
  <c r="D302" i="36"/>
  <c r="D301" i="36"/>
  <c r="D300" i="36"/>
  <c r="D299" i="36"/>
  <c r="D298" i="36"/>
  <c r="D297" i="36"/>
  <c r="D296" i="36"/>
  <c r="D295" i="36"/>
  <c r="D294" i="36"/>
  <c r="D293" i="36"/>
  <c r="D292" i="36"/>
  <c r="D291" i="36"/>
  <c r="D290" i="36"/>
  <c r="D289" i="36"/>
  <c r="D288" i="36"/>
  <c r="D287" i="36"/>
  <c r="D286" i="36"/>
  <c r="D285" i="36"/>
  <c r="D284" i="36"/>
  <c r="D283" i="36"/>
  <c r="D282" i="36"/>
  <c r="D281" i="36"/>
  <c r="D280" i="36"/>
  <c r="D279" i="36"/>
  <c r="D278" i="36"/>
  <c r="D277" i="36"/>
  <c r="D274" i="36"/>
  <c r="D273" i="36"/>
  <c r="D272" i="36"/>
  <c r="D271" i="36"/>
  <c r="D270" i="36"/>
  <c r="D269" i="36"/>
  <c r="D268" i="36"/>
  <c r="D266" i="36"/>
  <c r="D265" i="36"/>
  <c r="D264" i="36"/>
  <c r="D263" i="36"/>
  <c r="D262" i="36"/>
  <c r="D260" i="36"/>
  <c r="D259" i="36"/>
  <c r="D258" i="36"/>
  <c r="D257" i="36"/>
  <c r="D256" i="36"/>
  <c r="D255" i="36"/>
  <c r="D254" i="36"/>
  <c r="D253" i="36"/>
  <c r="D252" i="36"/>
  <c r="D251" i="36"/>
  <c r="D250" i="36"/>
  <c r="D249" i="36"/>
  <c r="D248" i="36"/>
  <c r="D246" i="36"/>
  <c r="D245" i="36"/>
  <c r="D244" i="36"/>
  <c r="D243" i="36"/>
  <c r="D241" i="36"/>
  <c r="D240" i="36"/>
  <c r="D239" i="36"/>
  <c r="D238" i="36"/>
  <c r="D236" i="36"/>
  <c r="D235" i="36"/>
  <c r="D234" i="36"/>
  <c r="D233" i="36"/>
  <c r="D232" i="36"/>
  <c r="D231" i="36"/>
  <c r="D230" i="36"/>
  <c r="D229" i="36"/>
  <c r="D228" i="36"/>
  <c r="D227" i="36"/>
  <c r="D219" i="36"/>
  <c r="D220" i="36"/>
  <c r="D221" i="36"/>
  <c r="D222" i="36"/>
  <c r="D223" i="36"/>
  <c r="D224" i="36"/>
  <c r="D225" i="36"/>
  <c r="D218" i="36"/>
  <c r="D199" i="36"/>
  <c r="D200" i="36"/>
  <c r="D201" i="36"/>
  <c r="D202" i="36"/>
  <c r="D203" i="36"/>
  <c r="D204" i="36"/>
  <c r="D205" i="36"/>
  <c r="D206" i="36"/>
  <c r="D207" i="36"/>
  <c r="D208" i="36"/>
  <c r="D209" i="36"/>
  <c r="D210" i="36"/>
  <c r="D211" i="36"/>
  <c r="D212" i="36"/>
  <c r="D213" i="36"/>
  <c r="D214" i="36"/>
  <c r="D215" i="36"/>
  <c r="D216" i="36"/>
  <c r="D198" i="36"/>
  <c r="D173" i="36"/>
  <c r="D174" i="36"/>
  <c r="D175" i="36"/>
  <c r="D176" i="36"/>
  <c r="D177" i="36"/>
  <c r="D178" i="36"/>
  <c r="D179" i="36"/>
  <c r="D180" i="36"/>
  <c r="D181" i="36"/>
  <c r="D182" i="36"/>
  <c r="D183" i="36"/>
  <c r="D184" i="36"/>
  <c r="D185" i="36"/>
  <c r="D186" i="36"/>
  <c r="D187" i="36"/>
  <c r="D188" i="36"/>
  <c r="D189" i="36"/>
  <c r="D190" i="36"/>
  <c r="D191" i="36"/>
  <c r="D192" i="36"/>
  <c r="D193" i="36"/>
  <c r="D194" i="36"/>
  <c r="D195" i="36"/>
  <c r="D196" i="36"/>
  <c r="D172" i="36"/>
  <c r="D17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150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25" i="36"/>
  <c r="D8" i="36"/>
  <c r="D9" i="36"/>
  <c r="D10" i="36"/>
  <c r="D11" i="36"/>
  <c r="D12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J331" i="36"/>
  <c r="J330" i="36"/>
  <c r="J329" i="36" s="1"/>
  <c r="J328" i="36" s="1"/>
  <c r="E329" i="36"/>
  <c r="C329" i="36"/>
  <c r="E328" i="36"/>
  <c r="C328" i="36"/>
  <c r="J327" i="36"/>
  <c r="J326" i="36" s="1"/>
  <c r="E326" i="36"/>
  <c r="C326" i="36"/>
  <c r="J325" i="36"/>
  <c r="J324" i="36"/>
  <c r="E323" i="36"/>
  <c r="C323" i="36"/>
  <c r="J322" i="36"/>
  <c r="J321" i="36"/>
  <c r="E320" i="36"/>
  <c r="C320" i="36"/>
  <c r="C319" i="36" s="1"/>
  <c r="E319" i="36"/>
  <c r="J318" i="36"/>
  <c r="J317" i="36"/>
  <c r="E316" i="36"/>
  <c r="C316" i="36"/>
  <c r="J315" i="36"/>
  <c r="J314" i="36"/>
  <c r="J313" i="36"/>
  <c r="E312" i="36"/>
  <c r="C312" i="36"/>
  <c r="J311" i="36"/>
  <c r="J310" i="36" s="1"/>
  <c r="E310" i="36"/>
  <c r="C310" i="36"/>
  <c r="J309" i="36"/>
  <c r="J308" i="36"/>
  <c r="J307" i="36"/>
  <c r="E306" i="36"/>
  <c r="C306" i="36"/>
  <c r="J305" i="36"/>
  <c r="J304" i="36"/>
  <c r="E303" i="36"/>
  <c r="C303" i="36"/>
  <c r="J302" i="36"/>
  <c r="J301" i="36" s="1"/>
  <c r="E301" i="36"/>
  <c r="C301" i="36"/>
  <c r="E300" i="36"/>
  <c r="C300" i="36"/>
  <c r="J299" i="36"/>
  <c r="J298" i="36" s="1"/>
  <c r="E298" i="36"/>
  <c r="C298" i="36"/>
  <c r="J297" i="36"/>
  <c r="J296" i="36" s="1"/>
  <c r="E296" i="36"/>
  <c r="C296" i="36"/>
  <c r="J295" i="36"/>
  <c r="J294" i="36" s="1"/>
  <c r="E294" i="36"/>
  <c r="E289" i="36" s="1"/>
  <c r="C294" i="36"/>
  <c r="J293" i="36"/>
  <c r="J292" i="36"/>
  <c r="J291" i="36"/>
  <c r="E290" i="36"/>
  <c r="C290" i="36"/>
  <c r="C289" i="36" s="1"/>
  <c r="E286" i="36"/>
  <c r="C286" i="36"/>
  <c r="J285" i="36"/>
  <c r="J284" i="36" s="1"/>
  <c r="E284" i="36"/>
  <c r="C284" i="36"/>
  <c r="J283" i="36"/>
  <c r="J282" i="36"/>
  <c r="J281" i="36"/>
  <c r="J280" i="36" s="1"/>
  <c r="E281" i="36"/>
  <c r="C281" i="36"/>
  <c r="E280" i="36"/>
  <c r="C280" i="36"/>
  <c r="J279" i="36"/>
  <c r="J278" i="36" s="1"/>
  <c r="E278" i="36"/>
  <c r="C278" i="36"/>
  <c r="C277" i="36"/>
  <c r="J274" i="36"/>
  <c r="J273" i="36"/>
  <c r="J272" i="36"/>
  <c r="J271" i="36"/>
  <c r="E270" i="36"/>
  <c r="C270" i="36"/>
  <c r="E269" i="36"/>
  <c r="C269" i="36"/>
  <c r="E268" i="36"/>
  <c r="C268" i="36"/>
  <c r="J266" i="36"/>
  <c r="J265" i="36"/>
  <c r="J264" i="36"/>
  <c r="J263" i="36" s="1"/>
  <c r="J262" i="36" s="1"/>
  <c r="E264" i="36"/>
  <c r="C264" i="36"/>
  <c r="E263" i="36"/>
  <c r="C263" i="36"/>
  <c r="E262" i="36"/>
  <c r="C262" i="36"/>
  <c r="J260" i="36"/>
  <c r="J259" i="36"/>
  <c r="E259" i="36"/>
  <c r="C259" i="36"/>
  <c r="J258" i="36"/>
  <c r="J257" i="36"/>
  <c r="J256" i="36" s="1"/>
  <c r="E257" i="36"/>
  <c r="C257" i="36"/>
  <c r="E256" i="36"/>
  <c r="C256" i="36"/>
  <c r="J255" i="36"/>
  <c r="J254" i="36" s="1"/>
  <c r="E254" i="36"/>
  <c r="C254" i="36"/>
  <c r="C249" i="36" s="1"/>
  <c r="C248" i="36" s="1"/>
  <c r="J253" i="36"/>
  <c r="J252" i="36"/>
  <c r="J251" i="36"/>
  <c r="J250" i="36" s="1"/>
  <c r="J249" i="36" s="1"/>
  <c r="J248" i="36" s="1"/>
  <c r="E250" i="36"/>
  <c r="C250" i="36"/>
  <c r="E249" i="36"/>
  <c r="E248" i="36"/>
  <c r="J246" i="36"/>
  <c r="J245" i="36" s="1"/>
  <c r="J244" i="36" s="1"/>
  <c r="J243" i="36" s="1"/>
  <c r="E245" i="36"/>
  <c r="C245" i="36"/>
  <c r="E244" i="36"/>
  <c r="C244" i="36"/>
  <c r="E243" i="36"/>
  <c r="C243" i="36"/>
  <c r="J241" i="36"/>
  <c r="J240" i="36" s="1"/>
  <c r="J239" i="36" s="1"/>
  <c r="J238" i="36" s="1"/>
  <c r="E240" i="36"/>
  <c r="C240" i="36"/>
  <c r="E239" i="36"/>
  <c r="C239" i="36"/>
  <c r="E238" i="36"/>
  <c r="C238" i="36"/>
  <c r="J236" i="36"/>
  <c r="J235" i="36" s="1"/>
  <c r="J234" i="36" s="1"/>
  <c r="E235" i="36"/>
  <c r="C235" i="36"/>
  <c r="E234" i="36"/>
  <c r="C234" i="36"/>
  <c r="J233" i="36"/>
  <c r="J232" i="36"/>
  <c r="J231" i="36" s="1"/>
  <c r="E232" i="36"/>
  <c r="C232" i="36"/>
  <c r="E231" i="36"/>
  <c r="C231" i="36"/>
  <c r="J230" i="36"/>
  <c r="J229" i="36" s="1"/>
  <c r="J228" i="36" s="1"/>
  <c r="E229" i="36"/>
  <c r="C229" i="36"/>
  <c r="E228" i="36"/>
  <c r="C228" i="36"/>
  <c r="C227" i="36"/>
  <c r="J225" i="36"/>
  <c r="J224" i="36" s="1"/>
  <c r="J223" i="36" s="1"/>
  <c r="E224" i="36"/>
  <c r="C224" i="36"/>
  <c r="E223" i="36"/>
  <c r="C223" i="36"/>
  <c r="J222" i="36"/>
  <c r="J221" i="36"/>
  <c r="J220" i="36" s="1"/>
  <c r="J219" i="36" s="1"/>
  <c r="J218" i="36" s="1"/>
  <c r="E220" i="36"/>
  <c r="C220" i="36"/>
  <c r="E219" i="36"/>
  <c r="C219" i="36"/>
  <c r="E218" i="36"/>
  <c r="C218" i="36"/>
  <c r="J216" i="36"/>
  <c r="J215" i="36" s="1"/>
  <c r="E215" i="36"/>
  <c r="C215" i="36"/>
  <c r="J214" i="36"/>
  <c r="J213" i="36" s="1"/>
  <c r="E213" i="36"/>
  <c r="E210" i="36" s="1"/>
  <c r="C213" i="36"/>
  <c r="J212" i="36"/>
  <c r="J211" i="36" s="1"/>
  <c r="J210" i="36" s="1"/>
  <c r="E211" i="36"/>
  <c r="C211" i="36"/>
  <c r="C210" i="36"/>
  <c r="J209" i="36"/>
  <c r="J208" i="36"/>
  <c r="E208" i="36"/>
  <c r="C208" i="36"/>
  <c r="J207" i="36"/>
  <c r="J206" i="36"/>
  <c r="J205" i="36"/>
  <c r="J204" i="36"/>
  <c r="E204" i="36"/>
  <c r="C204" i="36"/>
  <c r="J203" i="36"/>
  <c r="J202" i="36"/>
  <c r="E202" i="36"/>
  <c r="C202" i="36"/>
  <c r="J201" i="36"/>
  <c r="J200" i="36"/>
  <c r="E200" i="36"/>
  <c r="C200" i="36"/>
  <c r="E199" i="36"/>
  <c r="C199" i="36"/>
  <c r="C198" i="36"/>
  <c r="J196" i="36"/>
  <c r="J195" i="36"/>
  <c r="J194" i="36" s="1"/>
  <c r="E195" i="36"/>
  <c r="C195" i="36"/>
  <c r="E194" i="36"/>
  <c r="C194" i="36"/>
  <c r="J193" i="36"/>
  <c r="J192" i="36" s="1"/>
  <c r="E192" i="36"/>
  <c r="C192" i="36"/>
  <c r="J191" i="36"/>
  <c r="J190" i="36" s="1"/>
  <c r="E190" i="36"/>
  <c r="C190" i="36"/>
  <c r="J189" i="36"/>
  <c r="J188" i="36" s="1"/>
  <c r="E188" i="36"/>
  <c r="C188" i="36"/>
  <c r="J187" i="36"/>
  <c r="J186" i="36" s="1"/>
  <c r="E186" i="36"/>
  <c r="C186" i="36"/>
  <c r="J185" i="36"/>
  <c r="J184" i="36" s="1"/>
  <c r="E184" i="36"/>
  <c r="C184" i="36"/>
  <c r="E183" i="36"/>
  <c r="C183" i="36"/>
  <c r="J182" i="36"/>
  <c r="J181" i="36"/>
  <c r="E181" i="36"/>
  <c r="C181" i="36"/>
  <c r="J180" i="36"/>
  <c r="J179" i="36"/>
  <c r="E179" i="36"/>
  <c r="C179" i="36"/>
  <c r="J178" i="36"/>
  <c r="J177" i="36"/>
  <c r="J176" i="36"/>
  <c r="J175" i="36"/>
  <c r="J174" i="36" s="1"/>
  <c r="J173" i="36" s="1"/>
  <c r="E174" i="36"/>
  <c r="C174" i="36"/>
  <c r="E173" i="36"/>
  <c r="C173" i="36"/>
  <c r="E172" i="36"/>
  <c r="C172" i="36"/>
  <c r="J170" i="36"/>
  <c r="J169" i="36" s="1"/>
  <c r="J168" i="36" s="1"/>
  <c r="E169" i="36"/>
  <c r="C169" i="36"/>
  <c r="E168" i="36"/>
  <c r="C168" i="36"/>
  <c r="J167" i="36"/>
  <c r="J166" i="36"/>
  <c r="J165" i="36" s="1"/>
  <c r="E166" i="36"/>
  <c r="C166" i="36"/>
  <c r="E165" i="36"/>
  <c r="C165" i="36"/>
  <c r="J164" i="36"/>
  <c r="J163" i="36" s="1"/>
  <c r="E163" i="36"/>
  <c r="C163" i="36"/>
  <c r="J162" i="36"/>
  <c r="J161" i="36"/>
  <c r="J160" i="36"/>
  <c r="J159" i="36" s="1"/>
  <c r="E159" i="36"/>
  <c r="C159" i="36"/>
  <c r="J158" i="36"/>
  <c r="E157" i="36"/>
  <c r="E151" i="36" s="1"/>
  <c r="E150" i="36" s="1"/>
  <c r="C157" i="36"/>
  <c r="J156" i="36"/>
  <c r="J155" i="36" s="1"/>
  <c r="E155" i="36"/>
  <c r="C155" i="36"/>
  <c r="J154" i="36"/>
  <c r="J153" i="36"/>
  <c r="J152" i="36" s="1"/>
  <c r="E152" i="36"/>
  <c r="C152" i="36"/>
  <c r="C151" i="36"/>
  <c r="C150" i="36"/>
  <c r="J148" i="36"/>
  <c r="J147" i="36"/>
  <c r="J146" i="36" s="1"/>
  <c r="E147" i="36"/>
  <c r="C147" i="36"/>
  <c r="E146" i="36"/>
  <c r="C146" i="36"/>
  <c r="J145" i="36"/>
  <c r="J144" i="36" s="1"/>
  <c r="E144" i="36"/>
  <c r="C144" i="36"/>
  <c r="J143" i="36"/>
  <c r="J142" i="36" s="1"/>
  <c r="E142" i="36"/>
  <c r="C142" i="36"/>
  <c r="J141" i="36"/>
  <c r="J140" i="36" s="1"/>
  <c r="E140" i="36"/>
  <c r="C140" i="36"/>
  <c r="E139" i="36"/>
  <c r="C139" i="36"/>
  <c r="J138" i="36"/>
  <c r="J137" i="36"/>
  <c r="E137" i="36"/>
  <c r="C137" i="36"/>
  <c r="J136" i="36"/>
  <c r="J135" i="36"/>
  <c r="J134" i="36"/>
  <c r="J133" i="36"/>
  <c r="E133" i="36"/>
  <c r="C133" i="36"/>
  <c r="J132" i="36"/>
  <c r="J131" i="36"/>
  <c r="E131" i="36"/>
  <c r="C131" i="36"/>
  <c r="J130" i="36"/>
  <c r="J129" i="36"/>
  <c r="E129" i="36"/>
  <c r="E126" i="36" s="1"/>
  <c r="E125" i="36" s="1"/>
  <c r="C129" i="36"/>
  <c r="J128" i="36"/>
  <c r="J127" i="36" s="1"/>
  <c r="J126" i="36" s="1"/>
  <c r="E127" i="36"/>
  <c r="C127" i="36"/>
  <c r="C126" i="36"/>
  <c r="C125" i="36"/>
  <c r="J123" i="36"/>
  <c r="J122" i="36"/>
  <c r="J121" i="36" s="1"/>
  <c r="E122" i="36"/>
  <c r="C122" i="36"/>
  <c r="E121" i="36"/>
  <c r="C121" i="36"/>
  <c r="J120" i="36"/>
  <c r="J119" i="36"/>
  <c r="J118" i="36"/>
  <c r="J117" i="36"/>
  <c r="J116" i="36"/>
  <c r="J115" i="36" s="1"/>
  <c r="J114" i="36" s="1"/>
  <c r="E115" i="36"/>
  <c r="C115" i="36"/>
  <c r="E114" i="36"/>
  <c r="C114" i="36"/>
  <c r="J113" i="36"/>
  <c r="J112" i="36"/>
  <c r="E112" i="36"/>
  <c r="C112" i="36"/>
  <c r="J111" i="36"/>
  <c r="J110" i="36"/>
  <c r="J109" i="36"/>
  <c r="J108" i="36"/>
  <c r="E108" i="36"/>
  <c r="C108" i="36"/>
  <c r="J107" i="36"/>
  <c r="J106" i="36"/>
  <c r="J105" i="36" s="1"/>
  <c r="E105" i="36"/>
  <c r="C105" i="36"/>
  <c r="J104" i="36"/>
  <c r="J103" i="36" s="1"/>
  <c r="E103" i="36"/>
  <c r="C103" i="36"/>
  <c r="J102" i="36"/>
  <c r="J101" i="36" s="1"/>
  <c r="E101" i="36"/>
  <c r="E96" i="36" s="1"/>
  <c r="C101" i="36"/>
  <c r="J100" i="36"/>
  <c r="J99" i="36"/>
  <c r="J98" i="36"/>
  <c r="J97" i="36" s="1"/>
  <c r="J96" i="36" s="1"/>
  <c r="E97" i="36"/>
  <c r="C97" i="36"/>
  <c r="C96" i="36"/>
  <c r="J95" i="36"/>
  <c r="J94" i="36"/>
  <c r="E94" i="36"/>
  <c r="C94" i="36"/>
  <c r="J93" i="36"/>
  <c r="J92" i="36"/>
  <c r="J91" i="36"/>
  <c r="J90" i="36" s="1"/>
  <c r="E90" i="36"/>
  <c r="C90" i="36"/>
  <c r="J89" i="36"/>
  <c r="J88" i="36" s="1"/>
  <c r="E88" i="36"/>
  <c r="E85" i="36" s="1"/>
  <c r="C88" i="36"/>
  <c r="J87" i="36"/>
  <c r="J86" i="36" s="1"/>
  <c r="E86" i="36"/>
  <c r="C86" i="36"/>
  <c r="C85" i="36"/>
  <c r="J84" i="36"/>
  <c r="J83" i="36"/>
  <c r="E78" i="36"/>
  <c r="C78" i="36"/>
  <c r="J77" i="36"/>
  <c r="J76" i="36"/>
  <c r="J75" i="36" s="1"/>
  <c r="E75" i="36"/>
  <c r="C75" i="36"/>
  <c r="J74" i="36"/>
  <c r="J73" i="36" s="1"/>
  <c r="E73" i="36"/>
  <c r="C73" i="36"/>
  <c r="E71" i="36"/>
  <c r="C71" i="36"/>
  <c r="J70" i="36"/>
  <c r="J69" i="36"/>
  <c r="J68" i="36"/>
  <c r="J66" i="36"/>
  <c r="J65" i="36" s="1"/>
  <c r="E65" i="36"/>
  <c r="C65" i="36"/>
  <c r="D65" i="36" s="1"/>
  <c r="J64" i="36"/>
  <c r="J63" i="36"/>
  <c r="J62" i="36"/>
  <c r="E62" i="36"/>
  <c r="C62" i="36"/>
  <c r="J61" i="36"/>
  <c r="J60" i="36"/>
  <c r="J59" i="36"/>
  <c r="J58" i="36"/>
  <c r="J57" i="36"/>
  <c r="J56" i="36"/>
  <c r="E56" i="36"/>
  <c r="C56" i="36"/>
  <c r="J55" i="36"/>
  <c r="J54" i="36"/>
  <c r="J53" i="36"/>
  <c r="J52" i="36"/>
  <c r="J51" i="36"/>
  <c r="J50" i="36" s="1"/>
  <c r="E50" i="36"/>
  <c r="C50" i="36"/>
  <c r="J49" i="36"/>
  <c r="J48" i="36"/>
  <c r="J47" i="36"/>
  <c r="J46" i="36"/>
  <c r="E46" i="36"/>
  <c r="C46" i="36"/>
  <c r="J44" i="36"/>
  <c r="J43" i="36" s="1"/>
  <c r="E43" i="36"/>
  <c r="C43" i="36"/>
  <c r="J42" i="36"/>
  <c r="J41" i="36"/>
  <c r="J40" i="36"/>
  <c r="J39" i="36" s="1"/>
  <c r="E39" i="36"/>
  <c r="C39" i="36"/>
  <c r="J38" i="36"/>
  <c r="J37" i="36" s="1"/>
  <c r="E37" i="36"/>
  <c r="C37" i="36"/>
  <c r="J36" i="36"/>
  <c r="J35" i="36" s="1"/>
  <c r="E35" i="36"/>
  <c r="C35" i="36"/>
  <c r="J34" i="36"/>
  <c r="J33" i="36"/>
  <c r="J32" i="36"/>
  <c r="J31" i="36" s="1"/>
  <c r="J22" i="36" s="1"/>
  <c r="E31" i="36"/>
  <c r="C31" i="36"/>
  <c r="J30" i="36"/>
  <c r="J29" i="36" s="1"/>
  <c r="E29" i="36"/>
  <c r="C29" i="36"/>
  <c r="J28" i="36"/>
  <c r="J27" i="36"/>
  <c r="J26" i="36"/>
  <c r="J25" i="36"/>
  <c r="J24" i="36"/>
  <c r="J23" i="36" s="1"/>
  <c r="E23" i="36"/>
  <c r="C23" i="36"/>
  <c r="C22" i="36"/>
  <c r="J21" i="36"/>
  <c r="J20" i="36"/>
  <c r="J19" i="36" s="1"/>
  <c r="E19" i="36"/>
  <c r="C19" i="36"/>
  <c r="J18" i="36"/>
  <c r="J17" i="36"/>
  <c r="J16" i="36"/>
  <c r="J15" i="36" s="1"/>
  <c r="E15" i="36"/>
  <c r="J14" i="36"/>
  <c r="E13" i="36"/>
  <c r="C13" i="36"/>
  <c r="D13" i="36" s="1"/>
  <c r="J12" i="36"/>
  <c r="J11" i="36" s="1"/>
  <c r="E11" i="36"/>
  <c r="C11" i="36"/>
  <c r="J10" i="36"/>
  <c r="J9" i="36"/>
  <c r="J8" i="36"/>
  <c r="E8" i="36"/>
  <c r="C8" i="36"/>
  <c r="E7" i="36"/>
  <c r="C7" i="36"/>
  <c r="D7" i="36" s="1"/>
  <c r="E45" i="36" l="1"/>
  <c r="E198" i="36"/>
  <c r="E22" i="36"/>
  <c r="E6" i="36" s="1"/>
  <c r="J227" i="36"/>
  <c r="E227" i="36"/>
  <c r="D276" i="36"/>
  <c r="J139" i="36"/>
  <c r="J125" i="36" s="1"/>
  <c r="J85" i="36"/>
  <c r="J199" i="36"/>
  <c r="J198" i="36" s="1"/>
  <c r="C276" i="36"/>
  <c r="J270" i="36"/>
  <c r="J269" i="36" s="1"/>
  <c r="J268" i="36" s="1"/>
  <c r="J13" i="36"/>
  <c r="J7" i="36" s="1"/>
  <c r="J157" i="36"/>
  <c r="J151" i="36" s="1"/>
  <c r="J150" i="36" s="1"/>
  <c r="J183" i="36"/>
  <c r="J172" i="36" s="1"/>
  <c r="J303" i="36"/>
  <c r="J323" i="36"/>
  <c r="J72" i="36"/>
  <c r="J71" i="36" s="1"/>
  <c r="C45" i="36"/>
  <c r="J78" i="36"/>
  <c r="J290" i="36"/>
  <c r="J289" i="36" s="1"/>
  <c r="J306" i="36"/>
  <c r="J312" i="36"/>
  <c r="J316" i="36"/>
  <c r="J320" i="36"/>
  <c r="C6" i="36" l="1"/>
  <c r="D6" i="36" s="1"/>
  <c r="D45" i="36"/>
  <c r="J319" i="36"/>
  <c r="J300" i="36"/>
  <c r="J45" i="36"/>
  <c r="C333" i="36" l="1"/>
  <c r="D333" i="36" s="1"/>
</calcChain>
</file>

<file path=xl/connections.xml><?xml version="1.0" encoding="utf-8"?>
<connections xmlns="http://schemas.openxmlformats.org/spreadsheetml/2006/main">
  <connection id="1" name="Publi-AM12" type="6" refreshedVersion="4" background="1" saveData="1">
    <textPr sourceFile="C:\Users\L.C. Mercedes\13-51\Repo\2020\Publi-AM12.TXT" delimited="0">
      <textFields count="8">
        <textField/>
        <textField position="28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2" name="Publi-BM121" type="6" refreshedVersion="4" background="1" saveData="1">
    <textPr sourceFile="C:\Users\L.C. Mercedes\13-51\Repo\2020\Publi-BM12.TXT" delimited="0">
      <textFields count="8">
        <textField/>
        <textField position="14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3" name="Publi-BM1211" type="6" refreshedVersion="4" background="1" saveData="1">
    <textPr sourceFile="C:\Users\L.C. Mercedes\13-51\Repo\2020\Publi-BM12.TXT" delimited="0">
      <textFields count="8">
        <textField/>
        <textField position="14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4" name="Publi-CM12" type="6" refreshedVersion="4" background="1" saveData="1">
    <textPr sourceFile="C:\Users\L.C. Mercedes\13-51\Repo\2020\Publi-CM12.TXT" delimited="0">
      <textFields count="8">
        <textField/>
        <textField position="19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5" name="Publi-CM121" type="6" refreshedVersion="4" background="1" saveData="1">
    <textPr sourceFile="C:\Users\L.C. Mercedes\13-51\Repo\2020\Publi-CM12.TXT" delimited="0">
      <textFields count="8">
        <textField/>
        <textField position="19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6" name="Publi-DM12" type="6" refreshedVersion="4" background="1" saveData="1">
    <textPr sourceFile="C:\Users\L.C. Mercedes\13-51\Repo\2020\Publi-DM12.TXT" delimited="0">
      <textFields count="8">
        <textField/>
        <textField position="15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7" name="Publi-DM121" type="6" refreshedVersion="4" background="1" saveData="1">
    <textPr sourceFile="C:\Users\L.C. Mercedes\13-51\Repo\2020\Publi-DM12.TXT" delimited="0">
      <textFields count="8">
        <textField/>
        <textField position="15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8" name="Publi-HM12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9" name="Publi-HM121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10" name="R1-A2M12" type="6" refreshedVersion="4" background="1" saveData="1">
    <textPr sourceFile="C:\Users\L.C. Mercedes\13-51\Repo\2020\R1-A2M12.TXT" delimited="0">
      <textFields count="9">
        <textField/>
        <textField position="18"/>
        <textField position="58"/>
        <textField position="77"/>
        <textField position="96"/>
        <textField position="115"/>
        <textField position="134"/>
        <textField position="153"/>
        <textField position="172"/>
      </textFields>
    </textPr>
  </connection>
  <connection id="11" name="R1-A2M121" type="6" refreshedVersion="4" background="1" saveData="1">
    <textPr sourceFile="C:\Users\L.C. Mercedes\13-51\Repo\2020\R1-A2M12.TXT" delimited="0">
      <textFields count="9">
        <textField/>
        <textField position="18"/>
        <textField position="58"/>
        <textField position="77"/>
        <textField position="96"/>
        <textField position="115"/>
        <textField position="134"/>
        <textField position="153"/>
        <textField position="172"/>
      </textFields>
    </textPr>
  </connection>
</connections>
</file>

<file path=xl/sharedStrings.xml><?xml version="1.0" encoding="utf-8"?>
<sst xmlns="http://schemas.openxmlformats.org/spreadsheetml/2006/main" count="1196" uniqueCount="587">
  <si>
    <t>Concepto</t>
  </si>
  <si>
    <t>SERVICIOS PERSONALES</t>
  </si>
  <si>
    <t>REMUNERACIONES ADICIONALES Y ESPECIALES</t>
  </si>
  <si>
    <t>OTRAS PRESTACIONES SOCIALES Y ECONÓMICAS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</si>
  <si>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</si>
  <si>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</si>
  <si>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</si>
  <si>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</si>
  <si>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</si>
  <si>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</si>
  <si>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</si>
  <si>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</si>
  <si>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</si>
  <si>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</si>
  <si>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</si>
  <si>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</si>
  <si>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</si>
  <si>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</si>
  <si>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</si>
  <si>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</si>
  <si>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</si>
  <si>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</si>
  <si>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</si>
  <si>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</si>
  <si>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</si>
  <si>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</si>
  <si>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</si>
  <si>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</si>
  <si>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</si>
  <si>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</si>
  <si>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</si>
  <si>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</si>
  <si>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</si>
  <si>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MOBILIARIO Y EQUIPO EDUCACIONAL Y RECREATIVO</t>
  </si>
  <si>
    <t>OBRA PÚBLICA EN BIENES DE DOMINIO PÚBLICO</t>
  </si>
  <si>
    <t xml:space="preserve">INSENTIVO A LA VENTA DE DIESEL Y GASOLINA (IPES GASOLINAS) </t>
  </si>
  <si>
    <t xml:space="preserve">IMPUESTO SOBRE AUTOMOVILES NUEVOS (ISAN)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</si>
  <si>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</si>
  <si>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</si>
  <si>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</si>
  <si>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1.1.1</t>
  </si>
  <si>
    <t>DIETAS</t>
  </si>
  <si>
    <t>1.1.3</t>
  </si>
  <si>
    <t>SUELDOS BASE AL PERSONAL PERMANENTE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</si>
  <si>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</si>
  <si>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</si>
  <si>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</si>
  <si>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</si>
  <si>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</si>
  <si>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</si>
  <si>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</si>
  <si>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</si>
  <si>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</si>
  <si>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</si>
  <si>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1.5.2</t>
  </si>
  <si>
    <t>INDEMNIZACIONES</t>
  </si>
  <si>
    <t>2.1.1</t>
  </si>
  <si>
    <t>2.1.2</t>
  </si>
  <si>
    <t>2.1.4</t>
  </si>
  <si>
    <t>2.1.6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</si>
  <si>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</si>
  <si>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</si>
  <si>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</si>
  <si>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DE LIMPIEZA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</si>
  <si>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</si>
  <si>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</si>
  <si>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</si>
  <si>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</si>
  <si>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</si>
  <si>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</si>
  <si>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</si>
  <si>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</si>
  <si>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</si>
  <si>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</si>
  <si>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</si>
  <si>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</si>
  <si>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</si>
  <si>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ARTÍCULOS DEPORTIVOS</t>
  </si>
  <si>
    <t>2.8.2</t>
  </si>
  <si>
    <t>MATERIALES DE SEGURIDAD PÚBLICA</t>
  </si>
  <si>
    <t>2.9.1</t>
  </si>
  <si>
    <t>HERRAMIENTAS MENORES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</si>
  <si>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</si>
  <si>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</si>
  <si>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</si>
  <si>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</si>
  <si>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</si>
  <si>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</si>
  <si>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</si>
  <si>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</si>
  <si>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</si>
  <si>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</si>
  <si>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</si>
  <si>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</si>
  <si>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</si>
  <si>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</si>
  <si>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</si>
  <si>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</si>
  <si>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</si>
  <si>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</si>
  <si>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</si>
  <si>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</si>
  <si>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</si>
  <si>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</si>
  <si>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</si>
  <si>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PROFESIONALES, CIENTÍFICOS Y TÉCNICOS INTEGRALES</t>
  </si>
  <si>
    <t>3.4.1</t>
  </si>
  <si>
    <t>SERVICIOS FINANCIEROS Y BANCARIOS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</si>
  <si>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</si>
  <si>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</si>
  <si>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</si>
  <si>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</si>
  <si>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</si>
  <si>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</si>
  <si>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</si>
  <si>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</si>
  <si>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</si>
  <si>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</si>
  <si>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</si>
  <si>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</si>
  <si>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3.7.5</t>
  </si>
  <si>
    <t>3.8.1</t>
  </si>
  <si>
    <t>3.8.2</t>
  </si>
  <si>
    <t>GASTOS DE CEREMONIAL</t>
  </si>
  <si>
    <t>GASTOS DE ORDEN SOCIAL Y CULTURAL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</si>
  <si>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</si>
  <si>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</si>
  <si>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</si>
  <si>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</si>
  <si>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</si>
  <si>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</si>
  <si>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</si>
  <si>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</si>
  <si>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</si>
  <si>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4.1.5</t>
  </si>
  <si>
    <t>TRANSFERENCIAS INTERNAS OTORGADAS A ENTIDADES PARAESTATALES NO EMPRESARIALES Y NO FINANCIERAS</t>
  </si>
  <si>
    <t>4.3</t>
  </si>
  <si>
    <t>4.4.1</t>
  </si>
  <si>
    <t>4.4.3</t>
  </si>
  <si>
    <t>4.4.5</t>
  </si>
  <si>
    <t>AYUDAS SOCIALES A PERSONAS</t>
  </si>
  <si>
    <t>AYUDAS SOCIALES A INSTITUCIONES DE ENSEÑANZA</t>
  </si>
  <si>
    <t>AYUDAS SOCIALES A INSTITUCIONES SIN FINES DE LUCRO</t>
  </si>
  <si>
    <t>5.1.1</t>
  </si>
  <si>
    <t>5.1.5</t>
  </si>
  <si>
    <t>MUEBLES DE OFICINA Y ESTANTERÍA</t>
  </si>
  <si>
    <t>EQUIPO DE CÓMPUTO Y DE TECNOLOGÍAS DE LA INFORMACIÓN</t>
  </si>
  <si>
    <t>5.2.3</t>
  </si>
  <si>
    <t>5.2.9</t>
  </si>
  <si>
    <t>CÁMARAS FOTOGRÁFICAS Y DE VIDEO</t>
  </si>
  <si>
    <t>OTRO MOBILIARIO Y EQUIPO EDUCACIONAL Y RECREATIVO</t>
  </si>
  <si>
    <t>5.4.1</t>
  </si>
  <si>
    <t>VEHÍCULOS Y EQUIPO TERRESTRE</t>
  </si>
  <si>
    <t>5.6.7</t>
  </si>
  <si>
    <t>5.6.9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</si>
  <si>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</si>
  <si>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</si>
  <si>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</si>
  <si>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</si>
  <si>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</si>
  <si>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</si>
  <si>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</si>
  <si>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</si>
  <si>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</si>
  <si>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</si>
  <si>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</si>
  <si>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</si>
  <si>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CONSTRUCCIÓN DE OBRAS PARA EL ABASTECIMIENTO DE AGUA, PETRÓLEO, GAS, ELECTRICIDAD Y TELECOMUNICACION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</si>
  <si>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</si>
  <si>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</si>
  <si>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</si>
  <si>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 xml:space="preserve"> AYUDAS SOCIALES A PERSONAS 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</si>
  <si>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</si>
  <si>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</si>
  <si>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</si>
  <si>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CONSTRUCCIÓN DE VÍAS DE COMUNICACIÓN EN PROCESO</t>
  </si>
  <si>
    <t xml:space="preserve">PRENDAS DE SEGURIDAD Y PROTECCION PERSONAL </t>
  </si>
  <si>
    <t>3.1.8</t>
  </si>
  <si>
    <t>SERVICIOS POSTALES Y TELEGRÁFICOS</t>
  </si>
  <si>
    <t>3.4.4</t>
  </si>
  <si>
    <t>SEGUROS DE RESPONSABILIDAD PATRIMONIAL Y FIANZAS</t>
  </si>
  <si>
    <t xml:space="preserve">VIATICOS EN EL PAIS </t>
  </si>
  <si>
    <t>2.7</t>
  </si>
  <si>
    <t>3.6</t>
  </si>
  <si>
    <t>5.2</t>
  </si>
  <si>
    <t>3.4</t>
  </si>
  <si>
    <t>3.8</t>
  </si>
  <si>
    <t>MUNICIPIO DE MINERAL DE LA REFORMA, HGO.</t>
  </si>
  <si>
    <t>5.4</t>
  </si>
  <si>
    <t>3.2.5</t>
  </si>
  <si>
    <t>ARRENDAMIENTO DE EQUIPO DE TRANSPORTE</t>
  </si>
  <si>
    <t>5.3</t>
  </si>
  <si>
    <t>5.3.1</t>
  </si>
  <si>
    <t xml:space="preserve">EQUIPO MÉDICO Y DE LABORATORIO </t>
  </si>
  <si>
    <t xml:space="preserve">MATERIALES UTILES EQUIPOS MENORES DE TECNOLOGIAS DE LA INFORMACION Y COMUNICACIONES </t>
  </si>
  <si>
    <t xml:space="preserve">EQUIPOS MENORES DE TECNOLOGIAS DE LA INFORMACION Y COMUNICACIONES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</si>
  <si>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</si>
  <si>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</si>
  <si>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</si>
  <si>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</si>
  <si>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</si>
  <si>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</si>
  <si>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</si>
  <si>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>9.9</t>
  </si>
  <si>
    <t>9.9.1</t>
  </si>
  <si>
    <t>ADEUDOS DE EJERCICIOS FISCALES ANTERIORES (ADEFAS)</t>
  </si>
  <si>
    <t>ADEUDOS DE EJERCICIOS FISCALES ANTERIORES</t>
  </si>
  <si>
    <t xml:space="preserve">IMPUESTO ESPECIAL SOBRE PRODUCCION Y SERVICIOS (IEPS) </t>
  </si>
  <si>
    <t xml:space="preserve">TRABAJOS DE ACABADOS EN EDIFICACIONES Y OTROS TRABAJOS ESPECIALIZADOS </t>
  </si>
  <si>
    <t>ESTADO ANALITICO DEL EJERCICIO DEL PRESUPUESTO POR FUENTE DE FINANCIAMIENTO</t>
  </si>
  <si>
    <t>Subejercicio</t>
  </si>
  <si>
    <t>Comprometido</t>
  </si>
  <si>
    <t>PENSIONES Y JUBILACIONES</t>
  </si>
  <si>
    <t>DEUDA PÚBLICA</t>
  </si>
  <si>
    <t>1.5.4</t>
  </si>
  <si>
    <t>PRESTACIONES CONTRACTUALES</t>
  </si>
  <si>
    <t xml:space="preserve">RECURSOS PROPIOS (REPO) </t>
  </si>
  <si>
    <t>1.3.1</t>
  </si>
  <si>
    <t>PRIMAS POR AÑOS DE SERVICIOS EFECTIVOS  PRESTADOS</t>
  </si>
  <si>
    <t>4.5</t>
  </si>
  <si>
    <t>4.5.2</t>
  </si>
  <si>
    <t>PENSIONES</t>
  </si>
  <si>
    <t xml:space="preserve">FONDO GENERAL DE PARTICIPACIONES (FGP) </t>
  </si>
  <si>
    <t>PRIMAS POR AÑOS DE SERVICIOS EFECTIVOS PRESTADOS</t>
  </si>
  <si>
    <t xml:space="preserve">FONDO DE FOMENTO MUNICIPAL (FFM) </t>
  </si>
  <si>
    <t xml:space="preserve">PARTICIPACIÓN POR LA RECAUDACIÓN OBTENIDA DE IMPUESTO SOBRE LA RENTA ENTERADO A LA FEDERACIÓN (ISR) </t>
  </si>
  <si>
    <t xml:space="preserve">COMPENSACION AL IMPUESTO SOBRE AUTOMOVILES NUEVOS (CISAN) </t>
  </si>
  <si>
    <t xml:space="preserve">FONDO DE APORTACIONES PARA EL FORTALECIMIENTO MUNICIPAL (FORTAMUN) </t>
  </si>
  <si>
    <t xml:space="preserve">Presupuesto Aprobado </t>
  </si>
  <si>
    <t xml:space="preserve">Devengado </t>
  </si>
  <si>
    <t xml:space="preserve">Ejercido </t>
  </si>
  <si>
    <t xml:space="preserve">Pagado </t>
  </si>
  <si>
    <t>Capitulo y/o COG</t>
  </si>
  <si>
    <t>Ampliaciones / Reducciones</t>
  </si>
  <si>
    <t>ESTADO ANALITICO DEL EJERCICIO DEL PRESUPUESTO DE EGRESOS</t>
  </si>
  <si>
    <t>Número</t>
  </si>
  <si>
    <t>Nombre</t>
  </si>
  <si>
    <t>Aprobado</t>
  </si>
  <si>
    <t>Modificado</t>
  </si>
  <si>
    <t>Devengado</t>
  </si>
  <si>
    <t>Ejercido</t>
  </si>
  <si>
    <t>Pagado</t>
  </si>
  <si>
    <t>Precompromisos</t>
  </si>
  <si>
    <t>-----------------</t>
  </si>
  <si>
    <t>----------------------------------------</t>
  </si>
  <si>
    <t>------------------</t>
  </si>
  <si>
    <t>PRIMAS POR AÑOS DE SERVICIOS EFECTIVOS</t>
  </si>
  <si>
    <t>PRESTADOS</t>
  </si>
  <si>
    <t>APORTACIONES DE SEGURIDAD SOCIAL</t>
  </si>
  <si>
    <t>MATERIALES, ÚTILES Y EQUIPOS MENORES DE</t>
  </si>
  <si>
    <t>OFICINA</t>
  </si>
  <si>
    <t>MATERIALES Y ÚTILES DE IMPRESIÓN Y</t>
  </si>
  <si>
    <t>REPRODUCCIÓN</t>
  </si>
  <si>
    <t>MATERIALES,</t>
  </si>
  <si>
    <t> ÚTILES Y EQUIPOS MENORES DE TECNOLOGÍAS</t>
  </si>
  <si>
    <t> DE LA INFORMACIÓN Y COMUNICACIONES</t>
  </si>
  <si>
    <t>OTROS MATERIALES Y ARTÍCULOS DE</t>
  </si>
  <si>
    <t>CONSTRUCCIÓN Y REPARACIÓN</t>
  </si>
  <si>
    <t>PRENDAS DE SEGURIDAD Y PROTECCIÓN</t>
  </si>
  <si>
    <t>PERSONAL</t>
  </si>
  <si>
    <t>ARRENDAMIENTO DE MOBILIARIO Y EQUIPO DE</t>
  </si>
  <si>
    <t>ADMINISTRACIÓN, EDUCACIONAL Y RECREATIVO</t>
  </si>
  <si>
    <t>ARRENDAMIENTO DE MAQUINARIA, OTROS</t>
  </si>
  <si>
    <t>EQUIPOS Y HERRAMIENTAS</t>
  </si>
  <si>
    <t>SERVICIOS LEGALES, DE CONTABILIDAD,</t>
  </si>
  <si>
    <t>AUDITORÍA Y RELACIONADOS</t>
  </si>
  <si>
    <t>SERVICIOS DE DISEÑO, ARQUITECTURA,</t>
  </si>
  <si>
    <t>INGENIERÍA Y ACTIVIDADES RELACIONADAS</t>
  </si>
  <si>
    <t>SERVICIOS DE CONSULTORÍA ADMINISTRATIVA,</t>
  </si>
  <si>
    <t>PROCESOS, TÉCNICA Y EN TECNOLOGÍAS DE</t>
  </si>
  <si>
    <t>LA INFORMACIÓN</t>
  </si>
  <si>
    <t>SERVICIOS DE APOYO ADMINISTRATIVO,</t>
  </si>
  <si>
    <t>TRADUCCIÓN, FOTOCOPIADO E IMPRESIÓN</t>
  </si>
  <si>
    <t>SERVICIOS PROFESIONALES, CIENTÍFICOS Y</t>
  </si>
  <si>
    <t>TÉCNICOS INTEGRALES</t>
  </si>
  <si>
    <t>SEGUROS DE RESPONSABILIDAD PATRIMONIAL</t>
  </si>
  <si>
    <t>Y FIANZAS</t>
  </si>
  <si>
    <t>CONSERVACIÓN Y MANTENIMIENTO MENOR DE</t>
  </si>
  <si>
    <t>INMUEBLES</t>
  </si>
  <si>
    <t>REPARACIÓN Y MANTENIMIENTO DE EQUIPO DE</t>
  </si>
  <si>
    <t>TRANSPORTE</t>
  </si>
  <si>
    <t>INSTALACIÓN, REPARACIÓN Y MANTENIMIENTO</t>
  </si>
  <si>
    <t>DE MAQUINARIA, OTROS EQUIPOS Y</t>
  </si>
  <si>
    <t>HERRAMIENTA</t>
  </si>
  <si>
    <t>SERVICIOS DE LIMPIEZA Y MANEJO DE</t>
  </si>
  <si>
    <t>DESECHOS</t>
  </si>
  <si>
    <t>DIFUSIÓN POR RADIO,</t>
  </si>
  <si>
    <t> TELEVISIÓN Y OTROS MEDIOS DE MENSAJES S</t>
  </si>
  <si>
    <t>OBRE PROGRAM. Y ACTIVID. GUBERNAMENTALES</t>
  </si>
  <si>
    <t>VIÁTICOS EN EL PAÍS</t>
  </si>
  <si>
    <t>PENAS, MULTAS, ACCESORIOS Y</t>
  </si>
  <si>
    <t>ACTUALIZACIONES</t>
  </si>
  <si>
    <t>IMPUESTO SOBRE NÓMINAS Y OTROS QUE SE</t>
  </si>
  <si>
    <t>DERIVEN DE UNA RELACIÓN LABORAL</t>
  </si>
  <si>
    <t>TRANSFERENCIAS INTERNAS OTORGADAS A</t>
  </si>
  <si>
    <t>ENTIDADES PARAESTATALES NO</t>
  </si>
  <si>
    <t>EMPRESARIALES Y NO FINANCIERAS</t>
  </si>
  <si>
    <t>AYUDAS SOCIALES A INSTITUCIONES DE</t>
  </si>
  <si>
    <t>ENSEÑANZA</t>
  </si>
  <si>
    <t>AYUDAS SOCIALES A INSTITUCIONES SIN</t>
  </si>
  <si>
    <t>FINES DE LUCRO</t>
  </si>
  <si>
    <t>JUBILACIONES</t>
  </si>
  <si>
    <t>EQUIPO DE CÓMPUTO Y DE TECNOLOGÍAS DE</t>
  </si>
  <si>
    <t>OTRO MOBILIARIO Y EQUIPO EDUCACIONAL Y</t>
  </si>
  <si>
    <t>RECREATIVO</t>
  </si>
  <si>
    <t>EQUIPO MÉDICO Y DE LABORATORIO</t>
  </si>
  <si>
    <t>CONSTRUCCIÓN DE OBRAS PARA EL</t>
  </si>
  <si>
    <t>ABASTECIMIENTO DE AGUA, PETRÓLEO, GAS,</t>
  </si>
  <si>
    <t>ELECTRICIDAD Y TELECOMUNICACION</t>
  </si>
  <si>
    <t>DIVISIÓN DE TERRENOS Y CONSTRUCCIÓN DE</t>
  </si>
  <si>
    <t>OBRAS DE URBANIZACIÓN</t>
  </si>
  <si>
    <t>TRABAJOS DE ACABADOS EN EDIFICACIONES Y</t>
  </si>
  <si>
    <t>OTROS TRABAJOS ESPECIALIZADOS</t>
  </si>
  <si>
    <t>ADEUDOS DE EJERCICIOS FISCALES</t>
  </si>
  <si>
    <t>ANTERIORES</t>
  </si>
  <si>
    <t>==================</t>
  </si>
  <si>
    <t>ESTADO ANALÍTICO DEL EJERCICIO DEL PRESUPUESTO DE EGRESOS</t>
  </si>
  <si>
    <t>CLASIFICACIÓN POR OBJETO DEL GASTO (CAPÍTULO Y CONCEPTO)</t>
  </si>
  <si>
    <t>Egreso</t>
  </si>
  <si>
    <t>Ampliaciones/</t>
  </si>
  <si>
    <t>Reducciones</t>
  </si>
  <si>
    <t>(3=1+2)</t>
  </si>
  <si>
    <t>(6=3-4)</t>
  </si>
  <si>
    <t>_________</t>
  </si>
  <si>
    <t>_________________________________________________</t>
  </si>
  <si>
    <t>_________________</t>
  </si>
  <si>
    <t>________________</t>
  </si>
  <si>
    <t>REMUNERACIONES AL PERSONAL DE CARÁCTER</t>
  </si>
  <si>
    <t>PERMANENTE</t>
  </si>
  <si>
    <t>TRANSITORIO</t>
  </si>
  <si>
    <t>SEGURIDAD SOCIAL</t>
  </si>
  <si>
    <t>PREVISIONES</t>
  </si>
  <si>
    <t>PAGO DE ESTÍMULOS A SERVIDORES PÚBLICOS</t>
  </si>
  <si>
    <t>MATERIAS PRIMAS Y MATERIALES DE</t>
  </si>
  <si>
    <t>PRODUCCIÓN Y COMERCIALIZACIÓN</t>
  </si>
  <si>
    <t>MATERIALES Y ARTÍCULOS DE CONSTRUCCIÓN</t>
  </si>
  <si>
    <t>Y DE REPARACIÓN</t>
  </si>
  <si>
    <t>PRODUCTOS QUÍMICOS, FARMACÉUTICOS Y DE</t>
  </si>
  <si>
    <t>LABORATORIO</t>
  </si>
  <si>
    <t>VESTUARIO, BLANCOS, PRENDAS DE</t>
  </si>
  <si>
    <t>PROTECCIÓN Y ARTÍCULOS DEPORTIVOS</t>
  </si>
  <si>
    <t>HERRAMIENTAS, REFACCIONES Y ACCESORIOS</t>
  </si>
  <si>
    <t>MENORES</t>
  </si>
  <si>
    <t>SERVICIOS PROFESIONALES, CIENTÍFICOS,</t>
  </si>
  <si>
    <t>TÉCNICOS Y OTROS SERVICIOS</t>
  </si>
  <si>
    <t>SERVICIOS FINANCIEROS, BANCARIOS Y</t>
  </si>
  <si>
    <t>COMERCIALES</t>
  </si>
  <si>
    <t>SERVICIOS DE INSTALACIÓN, REPARACIÓN,</t>
  </si>
  <si>
    <t>MANTENIMIENTO Y CONSERVACIÓN</t>
  </si>
  <si>
    <t>SERVICIOS DE COMUNICACIÓN SOCIAL Y</t>
  </si>
  <si>
    <t>PUBLICIDAD</t>
  </si>
  <si>
    <t>TRANSFERENCIAS, ASIGNACIONES, SUBSIDIOS</t>
  </si>
  <si>
    <t>Y OTRAS AYUDAS</t>
  </si>
  <si>
    <t>TRANSFERENCIAS INTERNAS Y ASIGNACIONES</t>
  </si>
  <si>
    <t>AL SECTOR PÚBLICO</t>
  </si>
  <si>
    <t>TRANSFERENCIAS AL RESTO DEL SECTOR</t>
  </si>
  <si>
    <t>PÚBLICO</t>
  </si>
  <si>
    <t>TRANSFERENCIAS A FIDEICOMISOS, MANDATOS</t>
  </si>
  <si>
    <t>Y OTROS ANÁLOGOS</t>
  </si>
  <si>
    <t>TRANSFERENCIAS A LA SEGURIDAD SOCIAL</t>
  </si>
  <si>
    <t>DONATIVOS</t>
  </si>
  <si>
    <t>TRANSFERENCIAS AL EXTERIOR</t>
  </si>
  <si>
    <t>MOBILIARIO Y EQUIPO EDUCACIONAL Y</t>
  </si>
  <si>
    <t>EQUIPO E INSTRUMENTAL MÉDICO Y DE</t>
  </si>
  <si>
    <t>VEHÍCULOS Y EQUIPO DE TRANSPORTE</t>
  </si>
  <si>
    <t>EQUIPO DE DEFENSA Y SEGURIDAD</t>
  </si>
  <si>
    <t>ACTIVOS BIOLÓGICOS</t>
  </si>
  <si>
    <t>BIENES INMUEBLES</t>
  </si>
  <si>
    <t>OBRA PÚBLICA EN BIENES DE DOMINIO</t>
  </si>
  <si>
    <t>OBRA PÚBLICA</t>
  </si>
  <si>
    <t>PROYECTOS PRODUCTIVOS Y ACCIONES DE</t>
  </si>
  <si>
    <t>FOMENTO</t>
  </si>
  <si>
    <t>INVERSIONES FINANCIERAS Y OTRAS</t>
  </si>
  <si>
    <t>PROVISIONES</t>
  </si>
  <si>
    <t>INVERSIONES PARA EL FOMENTO DE</t>
  </si>
  <si>
    <t>ACTIVIDADES PRODUCTIVAS</t>
  </si>
  <si>
    <t>ACCIONES Y PARTICIPACIONES DE CAPITAL</t>
  </si>
  <si>
    <t>COMPRA DE TÍTULOS Y VALORES</t>
  </si>
  <si>
    <t>CONCESIÓN DE PRÉSTAMOS</t>
  </si>
  <si>
    <t>INVERSIONES EN FIDEICOMISOS, MANDATOS Y</t>
  </si>
  <si>
    <t>OTROS ANÁLOGOS</t>
  </si>
  <si>
    <t>OTRAS INVERSIONES FINANCIERAS</t>
  </si>
  <si>
    <t>PROVISIONES PARA CONTINGENCIAS Y OTRAS</t>
  </si>
  <si>
    <t>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</si>
  <si>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</si>
  <si>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</si>
  <si>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</si>
  <si>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</si>
  <si>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</si>
  <si>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</si>
  <si>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</si>
  <si>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</si>
  <si>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</si>
  <si>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</t>
  </si>
  <si>
    <t>ANTERIORES (ADEFAS)</t>
  </si>
  <si>
    <t>=================</t>
  </si>
  <si>
    <t>TOTAL DEL GASTO</t>
  </si>
  <si>
    <t>CLASIFICACIÓN ADMINISTRATIVA</t>
  </si>
  <si>
    <t xml:space="preserve">(6=3-4) </t>
  </si>
  <si>
    <t>__________________</t>
  </si>
  <si>
    <t>________________________________________</t>
  </si>
  <si>
    <t>_______________</t>
  </si>
  <si>
    <t>SECTOR PUBLICO MUNICIPAL</t>
  </si>
  <si>
    <t>SECTOR PUBLICO NO FINANCIERO</t>
  </si>
  <si>
    <t>GOBIERNO GENERAL MUNICIPAL</t>
  </si>
  <si>
    <t>3.1.1.1</t>
  </si>
  <si>
    <t>GOBIERNO MUNICIPAL</t>
  </si>
  <si>
    <t>3.1.1.1.1</t>
  </si>
  <si>
    <t>ORGANO EJECUTIVO MUNICIPAL</t>
  </si>
  <si>
    <t>(AYUNTAMIENTO)</t>
  </si>
  <si>
    <t>3.1.1.1.1.51</t>
  </si>
  <si>
    <t>MINERAL DE LA REFORMA</t>
  </si>
  <si>
    <t>PRESIDENCIA MUNICIPAL</t>
  </si>
  <si>
    <t>SECRETARIA GENERAL MUNICIPAL</t>
  </si>
  <si>
    <t>SECRETARÌA DE OBRAS PÙBLICAS  Y</t>
  </si>
  <si>
    <t>DESARROLLO URBANO</t>
  </si>
  <si>
    <t>SECRETARIA DE DESARROLLO ECONOMICO</t>
  </si>
  <si>
    <t>SECRETARIA DE SEGURIDAD PÙBLICA</t>
  </si>
  <si>
    <t>SECRETARÌA DE DESARROLLO HUMANO Y SOCIAL</t>
  </si>
  <si>
    <t>CONTRALORIA MUNICIPAL</t>
  </si>
  <si>
    <t>DIRECCIÒN DE CONTABILIDAD Y CONTROL</t>
  </si>
  <si>
    <t>PRESUPUESTAL</t>
  </si>
  <si>
    <t>DIRECCIÒN DE EGRESOS</t>
  </si>
  <si>
    <t>DIRECCIÒN DE ADMINISTRACIÒN</t>
  </si>
  <si>
    <t>DIRECCIÒN DE CONCURSOS Y LICITACIONES</t>
  </si>
  <si>
    <t>DIRECCIÒN DE INGRESOS</t>
  </si>
  <si>
    <t>DIRECCIÒN DE OBRAS PÙBLICAS</t>
  </si>
  <si>
    <t>DIRECCIÒN DE ESTUDIOS Y PROYECTOS</t>
  </si>
  <si>
    <t>DIRECCIÒN DE DESARROLLO URBANO</t>
  </si>
  <si>
    <t>DIRECCIÒN DE SERVICIOS MUNICIPALES</t>
  </si>
  <si>
    <t>DIRECCIÒN DE TURISMO</t>
  </si>
  <si>
    <t>DIRECCIÒN DE REGLAMENTOS Y ESPECTACULOS</t>
  </si>
  <si>
    <t>DIRECCIÒN DE FOMENTO INDUSTRIAL</t>
  </si>
  <si>
    <t>DIRECCIÒN DE PLANEACIÒN</t>
  </si>
  <si>
    <t>H. ASAMBLEA</t>
  </si>
  <si>
    <t>SECRETARIA DE PLANEACION Y PRESUPUESTO</t>
  </si>
  <si>
    <t>DIF MUNICIPAL</t>
  </si>
  <si>
    <t>CLASIFICACIÓN FUNCIONAL (FINALIDAD Y FUNCIÓN)</t>
  </si>
  <si>
    <t xml:space="preserve">(6=3-4)  </t>
  </si>
  <si>
    <t>_____</t>
  </si>
  <si>
    <t>_____________________________________________________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</si>
  <si>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</si>
  <si>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</si>
  <si>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</si>
  <si>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</si>
  <si>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</si>
  <si>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</si>
  <si>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</si>
  <si>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DESARROLLO SOCIAL</t>
  </si>
  <si>
    <t>PROTECCION AMBIENTAL</t>
  </si>
  <si>
    <t>VIVIENDA Y SERVICIOS A LA COMUNIDAD</t>
  </si>
  <si>
    <t>SALUD</t>
  </si>
  <si>
    <t>EDUCACION</t>
  </si>
  <si>
    <t>PROTECCION SOCIAL</t>
  </si>
  <si>
    <t>OTROS ASUNTOS SOCIALES</t>
  </si>
  <si>
    <t>DESARROLLO ECONOMICO</t>
  </si>
  <si>
    <t>AGROPECUARIA, SILVICULTURA, PESCA Y CAZA</t>
  </si>
  <si>
    <t>COMBUSTIBLES Y ENERGIA</t>
  </si>
  <si>
    <t>MINERIA, MANUFACTURAS Y CONSTRUCCION</t>
  </si>
  <si>
    <t>COMUNICACIONES</t>
  </si>
  <si>
    <t>TURISMO</t>
  </si>
  <si>
    <t>CIENCIA, TECNOLOGIA E INNOVACION</t>
  </si>
  <si>
    <t>OTRAS INDUSTRIAS Y OTROS ASUNTOS</t>
  </si>
  <si>
    <t>ECONOMICOS</t>
  </si>
  <si>
    <t>OTRAS NO CLASIFICADAS EN FUNCIONES</t>
  </si>
  <si>
    <t>TRANSACCIONES DE LA DEUDA PUBLICA /</t>
  </si>
  <si>
    <t>COSTO FINANCIERO DE LA DEUDA</t>
  </si>
  <si>
    <t>TRANSFERENCIAS, PARTICIPACIONES Y</t>
  </si>
  <si>
    <t>APORTACIONES ENTRE DIFERENTES NIVELES Y</t>
  </si>
  <si>
    <t>ORDENES DE GOBIERNO</t>
  </si>
  <si>
    <t>SANEAMIENTO DEL SISTEMA FINANCIERO</t>
  </si>
  <si>
    <t>GASTO POR CATEGORÍA PROGRAMÁTICA</t>
  </si>
  <si>
    <t xml:space="preserve">Subejercicio </t>
  </si>
  <si>
    <t xml:space="preserve">(6=3-4)   </t>
  </si>
  <si>
    <t>_</t>
  </si>
  <si>
    <t>_________________________________________________________</t>
  </si>
  <si>
    <t>Programas</t>
  </si>
  <si>
    <t>Subsidios: Sector Social y Privado o</t>
  </si>
  <si>
    <t>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</si>
  <si>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</si>
  <si>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</si>
  <si>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</si>
  <si>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</si>
  <si>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</si>
  <si>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</si>
  <si>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</si>
  <si>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</si>
  <si>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</si>
  <si>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</si>
  <si>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</t>
  </si>
  <si>
    <t>políticas públicas</t>
  </si>
  <si>
    <t>F</t>
  </si>
  <si>
    <t>Promoción y fomento</t>
  </si>
  <si>
    <t>G</t>
  </si>
  <si>
    <t>Regulación y supervisión</t>
  </si>
  <si>
    <t>A</t>
  </si>
  <si>
    <t>Funciones de las Fuerzas Armadas</t>
  </si>
  <si>
    <t>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</si>
  <si>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</si>
  <si>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</si>
  <si>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</si>
  <si>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</si>
  <si>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</si>
  <si>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</si>
  <si>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</t>
  </si>
  <si>
    <t>mejorar la eficiencia institucional</t>
  </si>
  <si>
    <t>O</t>
  </si>
  <si>
    <t>Apoyo a la función pública y al</t>
  </si>
  <si>
    <t>mejoramiento de la gestión</t>
  </si>
  <si>
    <t>W</t>
  </si>
  <si>
    <t>Operaciones ajenas</t>
  </si>
  <si>
    <t>Compromisos</t>
  </si>
  <si>
    <t>L</t>
  </si>
  <si>
    <t>Obligaciones de cumplimiento de</t>
  </si>
  <si>
    <t>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</si>
  <si>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</si>
  <si>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</si>
  <si>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</si>
  <si>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</si>
  <si>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</si>
  <si>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</si>
  <si>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</si>
  <si>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</si>
  <si>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</si>
  <si>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</si>
  <si>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</t>
  </si>
  <si>
    <t>reestructura de pensiones</t>
  </si>
  <si>
    <t>Programas de Gasto Federalizado (Gobierno Federal)</t>
  </si>
  <si>
    <t>I</t>
  </si>
  <si>
    <t>Gasto Federalizado</t>
  </si>
  <si>
    <t>C</t>
  </si>
  <si>
    <t>Participaciones a entidades federativas</t>
  </si>
  <si>
    <t>y municipios</t>
  </si>
  <si>
    <t>D</t>
  </si>
  <si>
    <t>Costo financiero, deuda o apoyos a</t>
  </si>
  <si>
    <t>deudores y ahorradores de la banca</t>
  </si>
  <si>
    <t>H</t>
  </si>
  <si>
    <t>Adeudos de ejercicios fiscales</t>
  </si>
  <si>
    <t>anteriores</t>
  </si>
  <si>
    <t>CLASIFICACIÓN ECONÓMICA (POR TIPO DE GASTO)</t>
  </si>
  <si>
    <t>____</t>
  </si>
  <si>
    <t>______________________________________________________</t>
  </si>
  <si>
    <t>GASTO CORRIENTE</t>
  </si>
  <si>
    <t>GASTO DE CAPITAL</t>
  </si>
  <si>
    <t>AMORTIZACIÓN DE LA DEUDA Y DISMINUCIÓN</t>
  </si>
  <si>
    <t>DE PASIVOS</t>
  </si>
  <si>
    <t>Presupuesto Modificado</t>
  </si>
  <si>
    <t>2.4.7</t>
  </si>
  <si>
    <t>ARTÍCULOS METÁLICOS PARA LA CONSTRUCCIÓN</t>
  </si>
  <si>
    <t>3.9</t>
  </si>
  <si>
    <t xml:space="preserve">FONDO DE ESTABILIZACIÓN DE LOS INGRESOS DE LAS ENTIDADES FEDERATIVAS (FEIEF) </t>
  </si>
  <si>
    <t>1.5.9</t>
  </si>
  <si>
    <t>DEL 01 ENERO AL 31 DE SEPTIEMBRE DE 2021</t>
  </si>
  <si>
    <t>2.1.5</t>
  </si>
  <si>
    <t>MATERIAL IMPRESO E INFORMACIÓN DIGITAL</t>
  </si>
  <si>
    <t>3.5.2</t>
  </si>
  <si>
    <t>3.9.4</t>
  </si>
  <si>
    <t xml:space="preserve"> SENTENCIAS Y RESOLUCIONES POR AUTORIDAD  COMPETENTE</t>
  </si>
  <si>
    <t xml:space="preserve"> AYUDAS SOCIALES A INSTITUCIONES SIN FINES DE LUCRO </t>
  </si>
  <si>
    <t>5.1.9</t>
  </si>
  <si>
    <t xml:space="preserve"> OTROS MOBILIARIOS Y EQUIPOS DE   ADMINISTRACIÓN</t>
  </si>
  <si>
    <t>5.4.2</t>
  </si>
  <si>
    <t xml:space="preserve">CARROCERÍAS Y REMOLQUES </t>
  </si>
  <si>
    <t>5.8.1</t>
  </si>
  <si>
    <t>TERRENOS</t>
  </si>
  <si>
    <t xml:space="preserve">FONDO DE FISCALIZACION Y RECAUDACION (FOFYR) </t>
  </si>
  <si>
    <t xml:space="preserve">TRANSFERENCIAS DE RECURSOS ESTATALES EXTRAORDINARIOS (TREE) </t>
  </si>
  <si>
    <t>3</t>
  </si>
  <si>
    <t>4</t>
  </si>
  <si>
    <t>INSTALACIÓN, REPARACIÓN Y MANTENIMIENTO DE MOBILIARIO Y EQUIPO DE ADMÓN., EDUCACIONAL Y RECR</t>
  </si>
  <si>
    <t>DEL 01 DE ENERO AL 30 DE SEPTIEMBRE DE 2021</t>
  </si>
  <si>
    <t>INSTALACIÓN,</t>
  </si>
  <si>
    <t> REPARACIÓN Y MANTENIMIENTO DE MOBILIARI</t>
  </si>
  <si>
    <t>O Y EQUIPO DE ADMÓN., EDUCACIONAL Y RECR</t>
  </si>
  <si>
    <t>SENTENCIAS Y RESOLUCIONES POR AUTORIDAD</t>
  </si>
  <si>
    <t>COMPETENTE</t>
  </si>
  <si>
    <t>OTROS MOBILIARIOS Y EQUIPOS DE</t>
  </si>
  <si>
    <t>ADMINISTRACIÓN</t>
  </si>
  <si>
    <t>CARROCERÍAS Y REMOLQUES</t>
  </si>
  <si>
    <t>MUNICIPIO DE MINERAL DE LA REFORMA, HGO</t>
  </si>
  <si>
    <t>SECRETARIA DE FINANZAS Y ADMINISTRACIÒN</t>
  </si>
  <si>
    <t>ASUNTOS DE ORDEN PUBLICO Y DE SEGURIDAD</t>
  </si>
  <si>
    <t>INTERIOR</t>
  </si>
  <si>
    <t>RECREACION, CULTURA Y OTRAS</t>
  </si>
  <si>
    <t>MANIFESTACIONES SOCIALES</t>
  </si>
  <si>
    <t>ASUNTOS ECONOMICOS, COMERCIALES Y</t>
  </si>
  <si>
    <t>LABORALES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</si>
</sst>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10" fillId="2" borderId="0" xfId="1" applyNumberFormat="1" applyFont="1" applyFill="1" applyAlignment="1">
      <alignment vertical="center"/>
    </xf>
    <xf numFmtId="4" fontId="10" fillId="2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4" fontId="11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4" fontId="13" fillId="0" borderId="0" xfId="1" applyNumberFormat="1" applyFont="1" applyAlignment="1">
      <alignment horizontal="right"/>
    </xf>
    <xf numFmtId="4" fontId="14" fillId="0" borderId="0" xfId="1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0" xfId="1" quotePrefix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3" fontId="16" fillId="0" borderId="0" xfId="1" applyFont="1" applyAlignment="1"/>
    <xf numFmtId="0" fontId="3" fillId="0" borderId="0" xfId="0" applyFont="1" applyAlignment="1"/>
    <xf numFmtId="4" fontId="0" fillId="0" borderId="0" xfId="0" applyNumberFormat="1"/>
    <xf numFmtId="0" fontId="0" fillId="0" borderId="0" xfId="0" applyAlignment="1">
      <alignment horizontal="left"/>
    </xf>
    <xf numFmtId="43" fontId="16" fillId="0" borderId="0" xfId="1" applyFont="1" applyAlignment="1">
      <alignment horizontal="left"/>
    </xf>
    <xf numFmtId="4" fontId="16" fillId="0" borderId="0" xfId="1" applyNumberFormat="1" applyFont="1" applyAlignment="1">
      <alignment horizontal="left"/>
    </xf>
    <xf numFmtId="4" fontId="16" fillId="0" borderId="0" xfId="1" applyNumberFormat="1" applyFont="1" applyAlignment="1">
      <alignment horizontal="center"/>
    </xf>
    <xf numFmtId="4" fontId="3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3" fontId="8" fillId="0" borderId="3" xfId="1" applyFont="1" applyFill="1" applyBorder="1" applyAlignment="1">
      <alignment horizontal="left" vertical="center" wrapText="1"/>
    </xf>
    <xf numFmtId="4" fontId="6" fillId="0" borderId="0" xfId="1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4" fontId="11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5" fillId="0" borderId="0" xfId="1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4" fontId="0" fillId="2" borderId="0" xfId="1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8" fillId="0" borderId="3" xfId="0" applyFont="1" applyFill="1" applyBorder="1" applyAlignment="1">
      <alignment horizontal="left" wrapText="1"/>
    </xf>
    <xf numFmtId="0" fontId="6" fillId="0" borderId="0" xfId="0" applyFont="1" applyFill="1" applyAlignment="1"/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6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12" fillId="3" borderId="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4" fontId="11" fillId="3" borderId="0" xfId="1" applyNumberFormat="1" applyFont="1" applyFill="1" applyAlignment="1">
      <alignment vertical="center"/>
    </xf>
    <xf numFmtId="0" fontId="0" fillId="0" borderId="0" xfId="0" applyFill="1"/>
    <xf numFmtId="4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  <xf numFmtId="49" fontId="10" fillId="2" borderId="0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6" fillId="0" borderId="0" xfId="1" applyFont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Títul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767603</xdr:colOff>
      <xdr:row>335</xdr:row>
      <xdr:rowOff>2802</xdr:rowOff>
    </xdr:from>
    <xdr:to>
      <xdr:col>7</xdr:col>
      <xdr:colOff>962025</xdr:colOff>
      <xdr:row>353</xdr:row>
      <xdr:rowOff>60943</xdr:rowOff>
    </xdr:to>
    <xdr:sp macro="" textlink="">
      <xdr:nvSpPr>
        <xdr:cNvPr id="2" name="2 CuadroTexto"/>
        <xdr:cNvSpPr txBox="1"/>
      </xdr:nvSpPr>
      <xdr:spPr>
        <a:xfrm>
          <a:off x="1262903" y="108825927"/>
          <a:ext cx="9614647" cy="3487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        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132</xdr:row>
      <xdr:rowOff>85725</xdr:rowOff>
    </xdr:from>
    <xdr:to>
      <xdr:col>8</xdr:col>
      <xdr:colOff>895349</xdr:colOff>
      <xdr:row>150</xdr:row>
      <xdr:rowOff>143866</xdr:rowOff>
    </xdr:to>
    <xdr:sp macro="" textlink="">
      <xdr:nvSpPr>
        <xdr:cNvPr id="2" name="2 CuadroTexto"/>
        <xdr:cNvSpPr txBox="1"/>
      </xdr:nvSpPr>
      <xdr:spPr>
        <a:xfrm>
          <a:off x="447674" y="25241250"/>
          <a:ext cx="9782175" cy="3487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L.C. ANA LAURA ORTIZ FLORES     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152400</xdr:rowOff>
    </xdr:from>
    <xdr:to>
      <xdr:col>8</xdr:col>
      <xdr:colOff>308672</xdr:colOff>
      <xdr:row>141</xdr:row>
      <xdr:rowOff>123825</xdr:rowOff>
    </xdr:to>
    <xdr:sp macro="" textlink="">
      <xdr:nvSpPr>
        <xdr:cNvPr id="2" name="2 CuadroTexto"/>
        <xdr:cNvSpPr txBox="1"/>
      </xdr:nvSpPr>
      <xdr:spPr>
        <a:xfrm>
          <a:off x="0" y="23879175"/>
          <a:ext cx="9928922" cy="320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L.C. ANA LAURA ORTIZ FLORES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9525</xdr:rowOff>
    </xdr:from>
    <xdr:to>
      <xdr:col>8</xdr:col>
      <xdr:colOff>241997</xdr:colOff>
      <xdr:row>66</xdr:row>
      <xdr:rowOff>58141</xdr:rowOff>
    </xdr:to>
    <xdr:sp macro="" textlink="">
      <xdr:nvSpPr>
        <xdr:cNvPr id="2" name="2 CuadroTexto"/>
        <xdr:cNvSpPr txBox="1"/>
      </xdr:nvSpPr>
      <xdr:spPr>
        <a:xfrm>
          <a:off x="0" y="9220200"/>
          <a:ext cx="9928922" cy="347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57151</xdr:rowOff>
    </xdr:from>
    <xdr:to>
      <xdr:col>8</xdr:col>
      <xdr:colOff>9524</xdr:colOff>
      <xdr:row>73</xdr:row>
      <xdr:rowOff>9525</xdr:rowOff>
    </xdr:to>
    <xdr:sp macro="" textlink="">
      <xdr:nvSpPr>
        <xdr:cNvPr id="2" name="2 CuadroTexto"/>
        <xdr:cNvSpPr txBox="1"/>
      </xdr:nvSpPr>
      <xdr:spPr>
        <a:xfrm>
          <a:off x="0" y="10934701"/>
          <a:ext cx="9763124" cy="3000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85726</xdr:rowOff>
    </xdr:from>
    <xdr:to>
      <xdr:col>8</xdr:col>
      <xdr:colOff>409575</xdr:colOff>
      <xdr:row>73</xdr:row>
      <xdr:rowOff>38100</xdr:rowOff>
    </xdr:to>
    <xdr:sp macro="" textlink="">
      <xdr:nvSpPr>
        <xdr:cNvPr id="2" name="2 CuadroTexto"/>
        <xdr:cNvSpPr txBox="1"/>
      </xdr:nvSpPr>
      <xdr:spPr>
        <a:xfrm>
          <a:off x="9525" y="11296651"/>
          <a:ext cx="9867900" cy="2619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8</xdr:col>
      <xdr:colOff>3872</xdr:colOff>
      <xdr:row>40</xdr:row>
      <xdr:rowOff>180975</xdr:rowOff>
    </xdr:to>
    <xdr:sp macro="" textlink="">
      <xdr:nvSpPr>
        <xdr:cNvPr id="2" name="2 CuadroTexto"/>
        <xdr:cNvSpPr txBox="1"/>
      </xdr:nvSpPr>
      <xdr:spPr>
        <a:xfrm>
          <a:off x="0" y="4762500"/>
          <a:ext cx="9928922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-A2M12_1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ubli-BM12_2" connectionId="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Publi-BM12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1-A2M12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ubli-CM12_1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ubli-CM12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ubli-AM12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ubli-DM12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ubli-DM12_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ubli-HM12_1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ubli-HM12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A7" sqref="A7"/>
    </sheetView>
  </sheetViews>
  <sheetFormatPr baseColWidth="10" defaultRowHeight="15" x14ac:dyDescent="0.25"/>
  <cols>
    <col min="1" max="1" width="7.42578125" style="13" customWidth="1"/>
    <col min="2" max="2" width="52.140625" style="9" customWidth="1"/>
    <col min="3" max="4" width="17.7109375" style="11" customWidth="1"/>
    <col min="5" max="5" width="18" style="11" customWidth="1"/>
    <col min="6" max="9" width="17.85546875" style="12" customWidth="1"/>
    <col min="10" max="10" width="17.5703125" style="12" customWidth="1"/>
  </cols>
  <sheetData>
    <row r="1" spans="1:11" x14ac:dyDescent="0.25">
      <c r="A1" s="77" t="s">
        <v>187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s="2" customFormat="1" x14ac:dyDescent="0.25">
      <c r="A2" s="77" t="s">
        <v>209</v>
      </c>
      <c r="B2" s="77"/>
      <c r="C2" s="77"/>
      <c r="D2" s="77"/>
      <c r="E2" s="77"/>
      <c r="F2" s="77"/>
      <c r="G2" s="77"/>
      <c r="H2" s="77"/>
      <c r="I2" s="77"/>
      <c r="J2" s="77"/>
    </row>
    <row r="3" spans="1:11" s="2" customFormat="1" x14ac:dyDescent="0.25">
      <c r="A3" s="78" t="s">
        <v>552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s="1" customFormat="1" ht="28.5" customHeight="1" x14ac:dyDescent="0.25">
      <c r="A4" s="3" t="s">
        <v>232</v>
      </c>
      <c r="B4" s="4" t="s">
        <v>0</v>
      </c>
      <c r="C4" s="5" t="s">
        <v>228</v>
      </c>
      <c r="D4" s="5" t="s">
        <v>233</v>
      </c>
      <c r="E4" s="5" t="s">
        <v>546</v>
      </c>
      <c r="F4" s="5" t="s">
        <v>211</v>
      </c>
      <c r="G4" s="5" t="s">
        <v>229</v>
      </c>
      <c r="H4" s="5" t="s">
        <v>230</v>
      </c>
      <c r="I4" s="5" t="s">
        <v>231</v>
      </c>
      <c r="J4" s="5" t="s">
        <v>210</v>
      </c>
    </row>
    <row r="5" spans="1:11" s="2" customFormat="1" x14ac:dyDescent="0.25">
      <c r="A5" s="57"/>
      <c r="B5" s="58"/>
      <c r="C5" s="59"/>
      <c r="D5" s="59"/>
      <c r="E5" s="59"/>
      <c r="F5" s="60"/>
      <c r="G5" s="60"/>
      <c r="H5" s="60"/>
      <c r="I5" s="60"/>
      <c r="J5" s="61"/>
    </row>
    <row r="6" spans="1:11" s="34" customFormat="1" ht="25.5" customHeight="1" x14ac:dyDescent="0.25">
      <c r="A6" s="79" t="s">
        <v>216</v>
      </c>
      <c r="B6" s="80"/>
      <c r="C6" s="7">
        <f>SUM(C7,C22,C45,C85,C96,C114,C121)</f>
        <v>147938201</v>
      </c>
      <c r="D6" s="7">
        <f>+E6-C6</f>
        <v>33200589.619999975</v>
      </c>
      <c r="E6" s="7">
        <f>SUM(E7,E22,E45,E85,E96,E114,E121)</f>
        <v>181138790.61999997</v>
      </c>
      <c r="F6" s="7">
        <v>114144699.09999999</v>
      </c>
      <c r="G6" s="7">
        <v>114144699.09999999</v>
      </c>
      <c r="H6" s="7">
        <v>114144699.09999999</v>
      </c>
      <c r="I6" s="7">
        <v>114144699.09999999</v>
      </c>
      <c r="J6" s="7">
        <v>66994091.520000003</v>
      </c>
      <c r="K6" s="55"/>
    </row>
    <row r="7" spans="1:11" s="34" customFormat="1" ht="25.5" customHeight="1" x14ac:dyDescent="0.25">
      <c r="A7" s="35">
        <v>1</v>
      </c>
      <c r="B7" s="36" t="s">
        <v>1</v>
      </c>
      <c r="C7" s="37">
        <f t="shared" ref="C7" si="0">SUM(C8,C11,C13,C19)</f>
        <v>46768214</v>
      </c>
      <c r="D7" s="37">
        <f t="shared" ref="D7:D70" si="1">+E7-C7</f>
        <v>-11298825.030000001</v>
      </c>
      <c r="E7" s="37">
        <f>SUM(E8,E11,E13,E19)</f>
        <v>35469388.969999999</v>
      </c>
      <c r="F7" s="37">
        <v>24748328.539999999</v>
      </c>
      <c r="G7" s="37">
        <v>24748328.539999999</v>
      </c>
      <c r="H7" s="37">
        <v>24748328.539999999</v>
      </c>
      <c r="I7" s="37">
        <v>24748328.539999999</v>
      </c>
      <c r="J7" s="37">
        <f>SUM(J8,J11,J13,J19)</f>
        <v>10721060.43</v>
      </c>
      <c r="K7" s="55"/>
    </row>
    <row r="8" spans="1:11" s="34" customFormat="1" ht="25.5" customHeight="1" x14ac:dyDescent="0.25">
      <c r="A8" s="38">
        <v>1.1000000000000001</v>
      </c>
      <c r="B8" s="33" t="s">
        <v>21</v>
      </c>
      <c r="C8" s="37">
        <f>SUM(C9:C10)</f>
        <v>26810250</v>
      </c>
      <c r="D8" s="37">
        <f t="shared" si="1"/>
        <v>-16575008.65</v>
      </c>
      <c r="E8" s="37">
        <f>SUM(E9:E10)</f>
        <v>10235241.35</v>
      </c>
      <c r="F8" s="37">
        <v>10902410</v>
      </c>
      <c r="G8" s="37">
        <v>10902410</v>
      </c>
      <c r="H8" s="37">
        <v>10902410</v>
      </c>
      <c r="I8" s="37">
        <v>10902410</v>
      </c>
      <c r="J8" s="37">
        <f t="shared" ref="J8" si="2">SUM(J9:J10)</f>
        <v>-667168.65000000037</v>
      </c>
    </row>
    <row r="9" spans="1:11" s="34" customFormat="1" ht="25.5" customHeight="1" x14ac:dyDescent="0.25">
      <c r="A9" s="39" t="s">
        <v>40</v>
      </c>
      <c r="B9" s="40" t="s">
        <v>41</v>
      </c>
      <c r="C9" s="41">
        <v>0</v>
      </c>
      <c r="D9" s="41">
        <f t="shared" si="1"/>
        <v>947166</v>
      </c>
      <c r="E9" s="41">
        <v>947166</v>
      </c>
      <c r="F9" s="41">
        <v>0</v>
      </c>
      <c r="G9" s="41">
        <v>0</v>
      </c>
      <c r="H9" s="41">
        <v>0</v>
      </c>
      <c r="I9" s="41">
        <v>0</v>
      </c>
      <c r="J9" s="41">
        <f>(E9-F9)</f>
        <v>947166</v>
      </c>
    </row>
    <row r="10" spans="1:11" s="34" customFormat="1" ht="25.5" customHeight="1" x14ac:dyDescent="0.25">
      <c r="A10" s="39" t="s">
        <v>42</v>
      </c>
      <c r="B10" s="40" t="s">
        <v>43</v>
      </c>
      <c r="C10" s="41">
        <v>26810250</v>
      </c>
      <c r="D10" s="41">
        <f t="shared" si="1"/>
        <v>-17522174.649999999</v>
      </c>
      <c r="E10" s="41">
        <v>9288075.3499999996</v>
      </c>
      <c r="F10" s="41">
        <v>10902410</v>
      </c>
      <c r="G10" s="41">
        <v>10902410</v>
      </c>
      <c r="H10" s="41">
        <v>10902410</v>
      </c>
      <c r="I10" s="41">
        <v>10902410</v>
      </c>
      <c r="J10" s="41">
        <f>(E10-F10)</f>
        <v>-1614334.6500000004</v>
      </c>
    </row>
    <row r="11" spans="1:11" s="34" customFormat="1" ht="25.5" customHeight="1" x14ac:dyDescent="0.25">
      <c r="A11" s="38">
        <v>1.2</v>
      </c>
      <c r="B11" s="33" t="s">
        <v>22</v>
      </c>
      <c r="C11" s="37">
        <f>SUM(C12)</f>
        <v>10508506.800000001</v>
      </c>
      <c r="D11" s="37">
        <f t="shared" si="1"/>
        <v>2840519.2899999991</v>
      </c>
      <c r="E11" s="37">
        <f>SUM(E12)</f>
        <v>13349026.09</v>
      </c>
      <c r="F11" s="37">
        <v>10674552</v>
      </c>
      <c r="G11" s="37">
        <v>10674552</v>
      </c>
      <c r="H11" s="37">
        <v>10674552</v>
      </c>
      <c r="I11" s="37">
        <v>10674552</v>
      </c>
      <c r="J11" s="37">
        <f t="shared" ref="J11" si="3">SUM(J12)</f>
        <v>2674474.09</v>
      </c>
    </row>
    <row r="12" spans="1:11" s="34" customFormat="1" ht="25.5" customHeight="1" x14ac:dyDescent="0.25">
      <c r="A12" s="39" t="s">
        <v>44</v>
      </c>
      <c r="B12" s="40" t="s">
        <v>45</v>
      </c>
      <c r="C12" s="41">
        <v>10508506.800000001</v>
      </c>
      <c r="D12" s="41">
        <f t="shared" si="1"/>
        <v>2840519.2899999991</v>
      </c>
      <c r="E12" s="41">
        <v>13349026.09</v>
      </c>
      <c r="F12" s="41">
        <v>10674552</v>
      </c>
      <c r="G12" s="41">
        <v>10674552</v>
      </c>
      <c r="H12" s="41">
        <v>10674552</v>
      </c>
      <c r="I12" s="41">
        <v>10674552</v>
      </c>
      <c r="J12" s="41">
        <f>(E12-F12)</f>
        <v>2674474.09</v>
      </c>
    </row>
    <row r="13" spans="1:11" s="34" customFormat="1" ht="25.5" customHeight="1" x14ac:dyDescent="0.25">
      <c r="A13" s="38">
        <v>1.3</v>
      </c>
      <c r="B13" s="33" t="s">
        <v>2</v>
      </c>
      <c r="C13" s="37">
        <f>SUM(C15,C18,C14)</f>
        <v>4585460.2</v>
      </c>
      <c r="D13" s="37">
        <f t="shared" si="1"/>
        <v>3190482.29</v>
      </c>
      <c r="E13" s="37">
        <f>SUM(E15,E18,E14)</f>
        <v>7775942.4900000002</v>
      </c>
      <c r="F13" s="37">
        <v>633097</v>
      </c>
      <c r="G13" s="37">
        <v>633097</v>
      </c>
      <c r="H13" s="37">
        <v>633097</v>
      </c>
      <c r="I13" s="37">
        <v>633097</v>
      </c>
      <c r="J13" s="37">
        <f t="shared" ref="J13" si="4">SUM(J15,J18,J14)</f>
        <v>7142845.4900000002</v>
      </c>
    </row>
    <row r="14" spans="1:11" s="34" customFormat="1" ht="25.5" customHeight="1" x14ac:dyDescent="0.25">
      <c r="A14" s="39" t="s">
        <v>217</v>
      </c>
      <c r="B14" s="40" t="s">
        <v>218</v>
      </c>
      <c r="C14" s="41">
        <v>547200</v>
      </c>
      <c r="D14" s="41">
        <f t="shared" si="1"/>
        <v>-181790</v>
      </c>
      <c r="E14" s="41">
        <v>365410</v>
      </c>
      <c r="F14" s="41">
        <v>365410</v>
      </c>
      <c r="G14" s="41">
        <v>365410</v>
      </c>
      <c r="H14" s="41">
        <v>365410</v>
      </c>
      <c r="I14" s="41">
        <v>365410</v>
      </c>
      <c r="J14" s="41">
        <f>(E14-F14)</f>
        <v>0</v>
      </c>
    </row>
    <row r="15" spans="1:11" s="34" customFormat="1" ht="25.5" customHeight="1" x14ac:dyDescent="0.25">
      <c r="A15" s="42" t="s">
        <v>46</v>
      </c>
      <c r="B15" s="33" t="s">
        <v>47</v>
      </c>
      <c r="C15" s="37">
        <f>SUM(C16:C17)</f>
        <v>4038260.2</v>
      </c>
      <c r="D15" s="37">
        <f t="shared" si="1"/>
        <v>3290792.6399999997</v>
      </c>
      <c r="E15" s="37">
        <f>SUM(E16:E17)</f>
        <v>7329052.8399999999</v>
      </c>
      <c r="F15" s="37">
        <v>235951</v>
      </c>
      <c r="G15" s="37">
        <v>235951</v>
      </c>
      <c r="H15" s="37">
        <v>235951</v>
      </c>
      <c r="I15" s="37">
        <v>235951</v>
      </c>
      <c r="J15" s="37">
        <f t="shared" ref="J15" si="5">SUM(J16:J17)</f>
        <v>7093101.8399999999</v>
      </c>
    </row>
    <row r="16" spans="1:11" s="34" customFormat="1" ht="25.5" customHeight="1" x14ac:dyDescent="0.25">
      <c r="A16" s="39" t="s">
        <v>50</v>
      </c>
      <c r="B16" s="40" t="s">
        <v>48</v>
      </c>
      <c r="C16" s="41">
        <v>926444</v>
      </c>
      <c r="D16" s="41">
        <f t="shared" si="1"/>
        <v>-650988.80000000005</v>
      </c>
      <c r="E16" s="41">
        <v>275455.2</v>
      </c>
      <c r="F16" s="41">
        <v>235951</v>
      </c>
      <c r="G16" s="41">
        <v>235951</v>
      </c>
      <c r="H16" s="41">
        <v>235951</v>
      </c>
      <c r="I16" s="41">
        <v>235951</v>
      </c>
      <c r="J16" s="41">
        <f>(E16-F16)</f>
        <v>39504.200000000012</v>
      </c>
    </row>
    <row r="17" spans="1:10" s="34" customFormat="1" ht="25.5" customHeight="1" x14ac:dyDescent="0.25">
      <c r="A17" s="39" t="s">
        <v>51</v>
      </c>
      <c r="B17" s="40" t="s">
        <v>172</v>
      </c>
      <c r="C17" s="41">
        <v>3111816.2</v>
      </c>
      <c r="D17" s="41">
        <f t="shared" si="1"/>
        <v>3941781.4399999995</v>
      </c>
      <c r="E17" s="41">
        <v>7053597.6399999997</v>
      </c>
      <c r="F17" s="41">
        <v>0</v>
      </c>
      <c r="G17" s="41">
        <v>0</v>
      </c>
      <c r="H17" s="41">
        <v>0</v>
      </c>
      <c r="I17" s="41">
        <v>0</v>
      </c>
      <c r="J17" s="41">
        <f>(E17-F17)</f>
        <v>7053597.6399999997</v>
      </c>
    </row>
    <row r="18" spans="1:10" s="34" customFormat="1" ht="25.5" customHeight="1" x14ac:dyDescent="0.25">
      <c r="A18" s="39" t="s">
        <v>52</v>
      </c>
      <c r="B18" s="40" t="s">
        <v>53</v>
      </c>
      <c r="C18" s="41">
        <v>0</v>
      </c>
      <c r="D18" s="41">
        <f t="shared" si="1"/>
        <v>81479.649999999994</v>
      </c>
      <c r="E18" s="41">
        <v>81479.649999999994</v>
      </c>
      <c r="F18" s="41">
        <v>31736</v>
      </c>
      <c r="G18" s="41">
        <v>31736</v>
      </c>
      <c r="H18" s="41">
        <v>31736</v>
      </c>
      <c r="I18" s="41">
        <v>31736</v>
      </c>
      <c r="J18" s="41">
        <f>(E18-F18)</f>
        <v>49743.649999999994</v>
      </c>
    </row>
    <row r="19" spans="1:10" s="34" customFormat="1" ht="25.5" customHeight="1" x14ac:dyDescent="0.25">
      <c r="A19" s="38">
        <v>1.5</v>
      </c>
      <c r="B19" s="33" t="s">
        <v>3</v>
      </c>
      <c r="C19" s="37">
        <f>SUM(C20:C21)</f>
        <v>4863997</v>
      </c>
      <c r="D19" s="37">
        <f t="shared" si="1"/>
        <v>-754817.96</v>
      </c>
      <c r="E19" s="37">
        <f>SUM(E20:E21)</f>
        <v>4109179.04</v>
      </c>
      <c r="F19" s="37">
        <v>2538269.54</v>
      </c>
      <c r="G19" s="37">
        <v>2538269.54</v>
      </c>
      <c r="H19" s="37">
        <v>2538269.54</v>
      </c>
      <c r="I19" s="37">
        <v>2538269.54</v>
      </c>
      <c r="J19" s="37">
        <f t="shared" ref="J19" si="6">SUM(J20:J21)</f>
        <v>1570909.5</v>
      </c>
    </row>
    <row r="20" spans="1:10" s="34" customFormat="1" ht="25.5" customHeight="1" x14ac:dyDescent="0.25">
      <c r="A20" s="39" t="s">
        <v>54</v>
      </c>
      <c r="B20" s="40" t="s">
        <v>55</v>
      </c>
      <c r="C20" s="41">
        <v>4000000</v>
      </c>
      <c r="D20" s="41">
        <f t="shared" si="1"/>
        <v>-1506873.46</v>
      </c>
      <c r="E20" s="41">
        <v>2493126.54</v>
      </c>
      <c r="F20" s="41">
        <v>2258119.54</v>
      </c>
      <c r="G20" s="41">
        <v>2258119.54</v>
      </c>
      <c r="H20" s="41">
        <v>2258119.54</v>
      </c>
      <c r="I20" s="41">
        <v>2258119.54</v>
      </c>
      <c r="J20" s="41">
        <f>(E20-F20)</f>
        <v>235007</v>
      </c>
    </row>
    <row r="21" spans="1:10" s="34" customFormat="1" ht="25.5" customHeight="1" x14ac:dyDescent="0.25">
      <c r="A21" s="39" t="s">
        <v>214</v>
      </c>
      <c r="B21" s="40" t="s">
        <v>215</v>
      </c>
      <c r="C21" s="41">
        <v>863997</v>
      </c>
      <c r="D21" s="41">
        <f t="shared" si="1"/>
        <v>752055.5</v>
      </c>
      <c r="E21" s="41">
        <v>1616052.5</v>
      </c>
      <c r="F21" s="41">
        <v>280150</v>
      </c>
      <c r="G21" s="41">
        <v>280150</v>
      </c>
      <c r="H21" s="41">
        <v>280150</v>
      </c>
      <c r="I21" s="41">
        <v>280150</v>
      </c>
      <c r="J21" s="41">
        <f>(E21-F21)</f>
        <v>1335902.5</v>
      </c>
    </row>
    <row r="22" spans="1:10" s="34" customFormat="1" ht="25.5" customHeight="1" x14ac:dyDescent="0.25">
      <c r="A22" s="35">
        <v>2</v>
      </c>
      <c r="B22" s="36" t="s">
        <v>4</v>
      </c>
      <c r="C22" s="37">
        <f>SUM(C23,C29,C31,C35,C37,C39,C43)</f>
        <v>26197569</v>
      </c>
      <c r="D22" s="37">
        <f t="shared" si="1"/>
        <v>5306883.68</v>
      </c>
      <c r="E22" s="37">
        <f>SUM(E23,E29,E31,E35,E37,E39,E43)</f>
        <v>31504452.68</v>
      </c>
      <c r="F22" s="37">
        <v>20170644.890000001</v>
      </c>
      <c r="G22" s="37">
        <v>20170644.890000001</v>
      </c>
      <c r="H22" s="37">
        <v>20170644.890000001</v>
      </c>
      <c r="I22" s="37">
        <v>20170644.890000001</v>
      </c>
      <c r="J22" s="37">
        <f t="shared" ref="J22" si="7">SUM(J23,J29,J31,J35,J37,J39,J43)</f>
        <v>11333807.789999999</v>
      </c>
    </row>
    <row r="23" spans="1:10" s="34" customFormat="1" ht="25.5" customHeight="1" x14ac:dyDescent="0.25">
      <c r="A23" s="42">
        <v>2.1</v>
      </c>
      <c r="B23" s="33" t="s">
        <v>38</v>
      </c>
      <c r="C23" s="37">
        <f>SUM(C24:C28)</f>
        <v>5899260</v>
      </c>
      <c r="D23" s="37">
        <f t="shared" si="1"/>
        <v>938162.58999999985</v>
      </c>
      <c r="E23" s="37">
        <f>SUM(E24:E28)</f>
        <v>6837422.5899999999</v>
      </c>
      <c r="F23" s="37">
        <v>4715334.5999999996</v>
      </c>
      <c r="G23" s="37">
        <v>4715334.5999999996</v>
      </c>
      <c r="H23" s="37">
        <v>4715334.5999999996</v>
      </c>
      <c r="I23" s="37">
        <v>4715334.5999999996</v>
      </c>
      <c r="J23" s="37">
        <f t="shared" ref="J23" si="8">SUM(J24:J28)</f>
        <v>2122087.9900000002</v>
      </c>
    </row>
    <row r="24" spans="1:10" s="34" customFormat="1" ht="25.5" customHeight="1" x14ac:dyDescent="0.25">
      <c r="A24" s="39" t="s">
        <v>56</v>
      </c>
      <c r="B24" s="40" t="s">
        <v>60</v>
      </c>
      <c r="C24" s="41">
        <v>2191686</v>
      </c>
      <c r="D24" s="41">
        <f t="shared" si="1"/>
        <v>-141814.16999999993</v>
      </c>
      <c r="E24" s="41">
        <v>2049871.83</v>
      </c>
      <c r="F24" s="41">
        <v>1855711.3699999999</v>
      </c>
      <c r="G24" s="41">
        <v>1855711.3699999999</v>
      </c>
      <c r="H24" s="41">
        <v>1855711.3699999999</v>
      </c>
      <c r="I24" s="41">
        <v>1855711.3699999999</v>
      </c>
      <c r="J24" s="41">
        <f>(E24-F24)</f>
        <v>194160.4600000002</v>
      </c>
    </row>
    <row r="25" spans="1:10" s="34" customFormat="1" ht="25.5" customHeight="1" x14ac:dyDescent="0.25">
      <c r="A25" s="39" t="s">
        <v>57</v>
      </c>
      <c r="B25" s="40" t="s">
        <v>61</v>
      </c>
      <c r="C25" s="41">
        <v>2378065</v>
      </c>
      <c r="D25" s="41">
        <f t="shared" si="1"/>
        <v>386432.41999999993</v>
      </c>
      <c r="E25" s="41">
        <v>2764497.42</v>
      </c>
      <c r="F25" s="41">
        <v>2031410.8299999998</v>
      </c>
      <c r="G25" s="41">
        <v>2031410.8299999998</v>
      </c>
      <c r="H25" s="41">
        <v>2031410.8299999998</v>
      </c>
      <c r="I25" s="41">
        <v>2031410.8299999998</v>
      </c>
      <c r="J25" s="41">
        <f>(E25-F25)</f>
        <v>733086.59000000008</v>
      </c>
    </row>
    <row r="26" spans="1:10" s="34" customFormat="1" ht="25.5" customHeight="1" x14ac:dyDescent="0.25">
      <c r="A26" s="39" t="s">
        <v>58</v>
      </c>
      <c r="B26" s="40" t="s">
        <v>62</v>
      </c>
      <c r="C26" s="41">
        <v>538819</v>
      </c>
      <c r="D26" s="41">
        <f t="shared" si="1"/>
        <v>18000</v>
      </c>
      <c r="E26" s="41">
        <v>556819</v>
      </c>
      <c r="F26" s="41">
        <v>456165.14999999997</v>
      </c>
      <c r="G26" s="41">
        <v>456165.14999999997</v>
      </c>
      <c r="H26" s="41">
        <v>456165.14999999997</v>
      </c>
      <c r="I26" s="41">
        <v>456165.14999999997</v>
      </c>
      <c r="J26" s="41">
        <f>(E26-F26)</f>
        <v>100653.85000000003</v>
      </c>
    </row>
    <row r="27" spans="1:10" s="34" customFormat="1" ht="25.5" customHeight="1" x14ac:dyDescent="0.25">
      <c r="A27" s="39" t="s">
        <v>553</v>
      </c>
      <c r="B27" s="40" t="s">
        <v>554</v>
      </c>
      <c r="C27" s="41">
        <v>0</v>
      </c>
      <c r="D27" s="41">
        <f t="shared" si="1"/>
        <v>102544.34</v>
      </c>
      <c r="E27" s="41">
        <v>102544.34</v>
      </c>
      <c r="F27" s="41">
        <v>0</v>
      </c>
      <c r="G27" s="41">
        <v>0</v>
      </c>
      <c r="H27" s="41">
        <v>0</v>
      </c>
      <c r="I27" s="41">
        <v>0</v>
      </c>
      <c r="J27" s="41">
        <f>(E27-F27)</f>
        <v>102544.34</v>
      </c>
    </row>
    <row r="28" spans="1:10" s="34" customFormat="1" ht="25.5" customHeight="1" x14ac:dyDescent="0.25">
      <c r="A28" s="39" t="s">
        <v>59</v>
      </c>
      <c r="B28" s="40" t="s">
        <v>63</v>
      </c>
      <c r="C28" s="41">
        <v>790690</v>
      </c>
      <c r="D28" s="41">
        <f t="shared" si="1"/>
        <v>573000</v>
      </c>
      <c r="E28" s="41">
        <v>1363690</v>
      </c>
      <c r="F28" s="41">
        <v>372047.25</v>
      </c>
      <c r="G28" s="41">
        <v>372047.25</v>
      </c>
      <c r="H28" s="41">
        <v>372047.25</v>
      </c>
      <c r="I28" s="41">
        <v>372047.25</v>
      </c>
      <c r="J28" s="41">
        <f>(E28-F28)</f>
        <v>991642.75</v>
      </c>
    </row>
    <row r="29" spans="1:10" s="34" customFormat="1" ht="25.5" customHeight="1" x14ac:dyDescent="0.25">
      <c r="A29" s="38">
        <v>2.2000000000000002</v>
      </c>
      <c r="B29" s="33" t="s">
        <v>5</v>
      </c>
      <c r="C29" s="37">
        <f>SUM(C30)</f>
        <v>1807892</v>
      </c>
      <c r="D29" s="37">
        <f t="shared" si="1"/>
        <v>1999720</v>
      </c>
      <c r="E29" s="37">
        <f t="shared" ref="E29" si="9">SUM(E30)</f>
        <v>3807612</v>
      </c>
      <c r="F29" s="37">
        <v>2669382.13</v>
      </c>
      <c r="G29" s="37">
        <v>2669382.13</v>
      </c>
      <c r="H29" s="37">
        <v>2669382.13</v>
      </c>
      <c r="I29" s="37">
        <v>2669382.13</v>
      </c>
      <c r="J29" s="37">
        <f t="shared" ref="J29" si="10">SUM(J30)</f>
        <v>1138229.8700000001</v>
      </c>
    </row>
    <row r="30" spans="1:10" s="34" customFormat="1" ht="25.5" customHeight="1" x14ac:dyDescent="0.25">
      <c r="A30" s="39" t="s">
        <v>64</v>
      </c>
      <c r="B30" s="40" t="s">
        <v>65</v>
      </c>
      <c r="C30" s="41">
        <v>1807892</v>
      </c>
      <c r="D30" s="41">
        <f t="shared" si="1"/>
        <v>1999720</v>
      </c>
      <c r="E30" s="41">
        <v>3807612</v>
      </c>
      <c r="F30" s="41">
        <v>2669382.13</v>
      </c>
      <c r="G30" s="41">
        <v>2669382.13</v>
      </c>
      <c r="H30" s="41">
        <v>2669382.13</v>
      </c>
      <c r="I30" s="41">
        <v>2669382.13</v>
      </c>
      <c r="J30" s="41">
        <f>(E30-F30)</f>
        <v>1138229.8700000001</v>
      </c>
    </row>
    <row r="31" spans="1:10" s="34" customFormat="1" ht="25.5" customHeight="1" x14ac:dyDescent="0.25">
      <c r="A31" s="38">
        <v>2.4</v>
      </c>
      <c r="B31" s="33" t="s">
        <v>23</v>
      </c>
      <c r="C31" s="37">
        <f>SUM(C32:C34)</f>
        <v>7251787</v>
      </c>
      <c r="D31" s="37">
        <f t="shared" si="1"/>
        <v>-2836689.2</v>
      </c>
      <c r="E31" s="37">
        <f>SUM(E32:E34)</f>
        <v>4415097.8</v>
      </c>
      <c r="F31" s="37">
        <v>1370889.2600000002</v>
      </c>
      <c r="G31" s="37">
        <v>1370889.2600000002</v>
      </c>
      <c r="H31" s="37">
        <v>1370889.2600000002</v>
      </c>
      <c r="I31" s="37">
        <v>1370889.2600000002</v>
      </c>
      <c r="J31" s="37">
        <f t="shared" ref="J31" si="11">SUM(J32:J34)</f>
        <v>3044208.54</v>
      </c>
    </row>
    <row r="32" spans="1:10" s="34" customFormat="1" ht="25.5" customHeight="1" x14ac:dyDescent="0.25">
      <c r="A32" s="39" t="s">
        <v>66</v>
      </c>
      <c r="B32" s="40" t="s">
        <v>68</v>
      </c>
      <c r="C32" s="41">
        <v>7000000</v>
      </c>
      <c r="D32" s="41">
        <f t="shared" si="1"/>
        <v>-5885899</v>
      </c>
      <c r="E32" s="41">
        <v>1114101</v>
      </c>
      <c r="F32" s="41">
        <v>121282.40000000002</v>
      </c>
      <c r="G32" s="41">
        <v>121282.40000000002</v>
      </c>
      <c r="H32" s="41">
        <v>121282.40000000002</v>
      </c>
      <c r="I32" s="41">
        <v>121282.40000000002</v>
      </c>
      <c r="J32" s="41">
        <f>(E32-F32)</f>
        <v>992818.6</v>
      </c>
    </row>
    <row r="33" spans="1:10" s="34" customFormat="1" ht="25.5" customHeight="1" x14ac:dyDescent="0.25">
      <c r="A33" s="39" t="s">
        <v>547</v>
      </c>
      <c r="B33" s="40" t="s">
        <v>548</v>
      </c>
      <c r="C33" s="41">
        <v>0</v>
      </c>
      <c r="D33" s="41">
        <f t="shared" si="1"/>
        <v>1199996.8</v>
      </c>
      <c r="E33" s="41">
        <v>1199996.8</v>
      </c>
      <c r="F33" s="41">
        <v>1199996.8</v>
      </c>
      <c r="G33" s="41">
        <v>1199996.8</v>
      </c>
      <c r="H33" s="41">
        <v>1199996.8</v>
      </c>
      <c r="I33" s="41">
        <v>1199996.8</v>
      </c>
      <c r="J33" s="41">
        <f>(E33-F33)</f>
        <v>0</v>
      </c>
    </row>
    <row r="34" spans="1:10" s="34" customFormat="1" ht="25.5" customHeight="1" x14ac:dyDescent="0.25">
      <c r="A34" s="39" t="s">
        <v>67</v>
      </c>
      <c r="B34" s="40" t="s">
        <v>69</v>
      </c>
      <c r="C34" s="41">
        <v>251787</v>
      </c>
      <c r="D34" s="41">
        <f t="shared" si="1"/>
        <v>1849213</v>
      </c>
      <c r="E34" s="41">
        <v>2101000</v>
      </c>
      <c r="F34" s="41">
        <v>49610.06</v>
      </c>
      <c r="G34" s="41">
        <v>49610.06</v>
      </c>
      <c r="H34" s="41">
        <v>49610.06</v>
      </c>
      <c r="I34" s="41">
        <v>49610.06</v>
      </c>
      <c r="J34" s="41">
        <f>(E34-F34)</f>
        <v>2051389.94</v>
      </c>
    </row>
    <row r="35" spans="1:10" s="34" customFormat="1" ht="25.5" customHeight="1" x14ac:dyDescent="0.25">
      <c r="A35" s="38">
        <v>2.5</v>
      </c>
      <c r="B35" s="33" t="s">
        <v>24</v>
      </c>
      <c r="C35" s="37">
        <f>SUM(C36)</f>
        <v>1510000</v>
      </c>
      <c r="D35" s="37">
        <f t="shared" si="1"/>
        <v>867644.2799999998</v>
      </c>
      <c r="E35" s="37">
        <f>SUM(E36)</f>
        <v>2377644.2799999998</v>
      </c>
      <c r="F35" s="37">
        <v>1354086.3399999999</v>
      </c>
      <c r="G35" s="37">
        <v>1354086.3399999999</v>
      </c>
      <c r="H35" s="37">
        <v>1354086.3399999999</v>
      </c>
      <c r="I35" s="37">
        <v>1354086.3399999999</v>
      </c>
      <c r="J35" s="37">
        <f t="shared" ref="J35" si="12">SUM(J36)</f>
        <v>1023557.94</v>
      </c>
    </row>
    <row r="36" spans="1:10" s="34" customFormat="1" ht="25.5" customHeight="1" x14ac:dyDescent="0.25">
      <c r="A36" s="39" t="s">
        <v>70</v>
      </c>
      <c r="B36" s="40" t="s">
        <v>71</v>
      </c>
      <c r="C36" s="41">
        <v>1510000</v>
      </c>
      <c r="D36" s="41">
        <f t="shared" si="1"/>
        <v>867644.2799999998</v>
      </c>
      <c r="E36" s="41">
        <v>2377644.2799999998</v>
      </c>
      <c r="F36" s="41">
        <v>1354086.3399999999</v>
      </c>
      <c r="G36" s="41">
        <v>1354086.3399999999</v>
      </c>
      <c r="H36" s="41">
        <v>1354086.3399999999</v>
      </c>
      <c r="I36" s="41">
        <v>1354086.3399999999</v>
      </c>
      <c r="J36" s="41">
        <f>(E36-F36)</f>
        <v>1023557.94</v>
      </c>
    </row>
    <row r="37" spans="1:10" s="34" customFormat="1" ht="25.5" customHeight="1" x14ac:dyDescent="0.25">
      <c r="A37" s="38">
        <v>2.6</v>
      </c>
      <c r="B37" s="33" t="s">
        <v>6</v>
      </c>
      <c r="C37" s="37">
        <f>SUM(C38)</f>
        <v>8500000</v>
      </c>
      <c r="D37" s="37">
        <f t="shared" si="1"/>
        <v>2179048.5399999991</v>
      </c>
      <c r="E37" s="37">
        <f t="shared" ref="E37" si="13">SUM(E38)</f>
        <v>10679048.539999999</v>
      </c>
      <c r="F37" s="37">
        <v>9198736.1699999999</v>
      </c>
      <c r="G37" s="37">
        <v>9198736.1699999999</v>
      </c>
      <c r="H37" s="37">
        <v>9198736.1699999999</v>
      </c>
      <c r="I37" s="37">
        <v>9198736.1699999999</v>
      </c>
      <c r="J37" s="37">
        <f>SUM(J38)</f>
        <v>1480312.3699999992</v>
      </c>
    </row>
    <row r="38" spans="1:10" s="34" customFormat="1" ht="25.5" customHeight="1" x14ac:dyDescent="0.25">
      <c r="A38" s="39" t="s">
        <v>72</v>
      </c>
      <c r="B38" s="40" t="s">
        <v>6</v>
      </c>
      <c r="C38" s="41">
        <v>8500000</v>
      </c>
      <c r="D38" s="41">
        <f t="shared" si="1"/>
        <v>2179048.5399999991</v>
      </c>
      <c r="E38" s="41">
        <v>10679048.539999999</v>
      </c>
      <c r="F38" s="41">
        <v>9198736.1699999999</v>
      </c>
      <c r="G38" s="41">
        <v>9198736.1699999999</v>
      </c>
      <c r="H38" s="41">
        <v>9198736.1699999999</v>
      </c>
      <c r="I38" s="41">
        <v>9198736.1699999999</v>
      </c>
      <c r="J38" s="41">
        <f>(E38-F38)</f>
        <v>1480312.3699999992</v>
      </c>
    </row>
    <row r="39" spans="1:10" s="34" customFormat="1" ht="25.5" customHeight="1" x14ac:dyDescent="0.25">
      <c r="A39" s="38">
        <v>2.7</v>
      </c>
      <c r="B39" s="33" t="s">
        <v>25</v>
      </c>
      <c r="C39" s="37">
        <f>SUM(C40:C42)</f>
        <v>725000</v>
      </c>
      <c r="D39" s="37">
        <f t="shared" si="1"/>
        <v>1448997.4700000002</v>
      </c>
      <c r="E39" s="37">
        <f t="shared" ref="E39" si="14">SUM(E40:E42)</f>
        <v>2173997.4700000002</v>
      </c>
      <c r="F39" s="37">
        <v>65520.47</v>
      </c>
      <c r="G39" s="37">
        <v>65520.47</v>
      </c>
      <c r="H39" s="37">
        <v>65520.47</v>
      </c>
      <c r="I39" s="37">
        <v>65520.47</v>
      </c>
      <c r="J39" s="37">
        <f>SUM(J40:J42)</f>
        <v>2108477</v>
      </c>
    </row>
    <row r="40" spans="1:10" s="34" customFormat="1" ht="25.5" customHeight="1" x14ac:dyDescent="0.25">
      <c r="A40" s="39" t="s">
        <v>73</v>
      </c>
      <c r="B40" s="40" t="s">
        <v>76</v>
      </c>
      <c r="C40" s="41">
        <v>400000</v>
      </c>
      <c r="D40" s="41">
        <f t="shared" si="1"/>
        <v>1773997.4700000002</v>
      </c>
      <c r="E40" s="41">
        <v>2173997.4700000002</v>
      </c>
      <c r="F40" s="41">
        <v>65520.47</v>
      </c>
      <c r="G40" s="41">
        <v>65520.47</v>
      </c>
      <c r="H40" s="41">
        <v>65520.47</v>
      </c>
      <c r="I40" s="41">
        <v>65520.47</v>
      </c>
      <c r="J40" s="41">
        <f>(E40-F40)</f>
        <v>2108477</v>
      </c>
    </row>
    <row r="41" spans="1:10" s="34" customFormat="1" ht="25.5" customHeight="1" x14ac:dyDescent="0.25">
      <c r="A41" s="39" t="s">
        <v>74</v>
      </c>
      <c r="B41" s="40" t="s">
        <v>176</v>
      </c>
      <c r="C41" s="41">
        <v>200000</v>
      </c>
      <c r="D41" s="41">
        <f t="shared" si="1"/>
        <v>-200000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f>(E41-F41)</f>
        <v>0</v>
      </c>
    </row>
    <row r="42" spans="1:10" s="34" customFormat="1" ht="25.5" customHeight="1" x14ac:dyDescent="0.25">
      <c r="A42" s="39" t="s">
        <v>75</v>
      </c>
      <c r="B42" s="40" t="s">
        <v>77</v>
      </c>
      <c r="C42" s="41">
        <v>125000</v>
      </c>
      <c r="D42" s="41">
        <f t="shared" si="1"/>
        <v>-125000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f>(E42-F42)</f>
        <v>0</v>
      </c>
    </row>
    <row r="43" spans="1:10" s="34" customFormat="1" ht="25.5" customHeight="1" x14ac:dyDescent="0.25">
      <c r="A43" s="38">
        <v>2.9</v>
      </c>
      <c r="B43" s="33" t="s">
        <v>26</v>
      </c>
      <c r="C43" s="37">
        <f>SUM(C44)</f>
        <v>503630</v>
      </c>
      <c r="D43" s="37">
        <f t="shared" si="1"/>
        <v>710000</v>
      </c>
      <c r="E43" s="37">
        <f t="shared" ref="E43:J43" si="15">SUM(E44)</f>
        <v>1213630</v>
      </c>
      <c r="F43" s="37">
        <v>796695.91999999993</v>
      </c>
      <c r="G43" s="37">
        <v>796695.91999999993</v>
      </c>
      <c r="H43" s="37">
        <v>796695.91999999993</v>
      </c>
      <c r="I43" s="37">
        <v>796695.91999999993</v>
      </c>
      <c r="J43" s="37">
        <f t="shared" si="15"/>
        <v>416934.08000000007</v>
      </c>
    </row>
    <row r="44" spans="1:10" s="34" customFormat="1" ht="25.5" customHeight="1" x14ac:dyDescent="0.25">
      <c r="A44" s="39" t="s">
        <v>80</v>
      </c>
      <c r="B44" s="40" t="s">
        <v>81</v>
      </c>
      <c r="C44" s="41">
        <v>503630</v>
      </c>
      <c r="D44" s="41">
        <f t="shared" si="1"/>
        <v>710000</v>
      </c>
      <c r="E44" s="41">
        <v>1213630</v>
      </c>
      <c r="F44" s="41">
        <v>796695.91999999993</v>
      </c>
      <c r="G44" s="41">
        <v>796695.91999999993</v>
      </c>
      <c r="H44" s="41">
        <v>796695.91999999993</v>
      </c>
      <c r="I44" s="41">
        <v>796695.91999999993</v>
      </c>
      <c r="J44" s="41">
        <f>(E44-F44)</f>
        <v>416934.08000000007</v>
      </c>
    </row>
    <row r="45" spans="1:10" s="34" customFormat="1" ht="25.5" customHeight="1" x14ac:dyDescent="0.25">
      <c r="A45" s="35">
        <v>3</v>
      </c>
      <c r="B45" s="36" t="s">
        <v>8</v>
      </c>
      <c r="C45" s="37">
        <f t="shared" ref="C45:J45" si="16">SUM(C46,C50,C56,C62,C65,C71,C73,C75,C78)</f>
        <v>41304720</v>
      </c>
      <c r="D45" s="37">
        <f t="shared" si="1"/>
        <v>26043327.069999993</v>
      </c>
      <c r="E45" s="37">
        <f t="shared" si="16"/>
        <v>67348047.069999993</v>
      </c>
      <c r="F45" s="37">
        <v>40019623.450000003</v>
      </c>
      <c r="G45" s="37">
        <v>40019623.450000003</v>
      </c>
      <c r="H45" s="37">
        <v>40019623.450000003</v>
      </c>
      <c r="I45" s="37">
        <v>40019623.450000003</v>
      </c>
      <c r="J45" s="37">
        <f t="shared" si="16"/>
        <v>27328423.620000001</v>
      </c>
    </row>
    <row r="46" spans="1:10" s="34" customFormat="1" ht="25.5" customHeight="1" x14ac:dyDescent="0.25">
      <c r="A46" s="38">
        <v>3.1</v>
      </c>
      <c r="B46" s="33" t="s">
        <v>9</v>
      </c>
      <c r="C46" s="37">
        <f>SUM(C47:C49)</f>
        <v>9842400</v>
      </c>
      <c r="D46" s="37">
        <f t="shared" si="1"/>
        <v>4878647.3900000006</v>
      </c>
      <c r="E46" s="37">
        <f t="shared" ref="E46:J46" si="17">SUM(E47:E49)</f>
        <v>14721047.390000001</v>
      </c>
      <c r="F46" s="37">
        <v>7626933.8999999985</v>
      </c>
      <c r="G46" s="37">
        <v>7626933.8999999985</v>
      </c>
      <c r="H46" s="37">
        <v>7626933.8999999985</v>
      </c>
      <c r="I46" s="37">
        <v>7626933.8999999985</v>
      </c>
      <c r="J46" s="37">
        <f t="shared" si="17"/>
        <v>7094113.4900000021</v>
      </c>
    </row>
    <row r="47" spans="1:10" s="34" customFormat="1" ht="25.5" customHeight="1" x14ac:dyDescent="0.25">
      <c r="A47" s="39" t="s">
        <v>82</v>
      </c>
      <c r="B47" s="40" t="s">
        <v>84</v>
      </c>
      <c r="C47" s="41">
        <v>9000000</v>
      </c>
      <c r="D47" s="41">
        <f t="shared" si="1"/>
        <v>4838647.3900000006</v>
      </c>
      <c r="E47" s="41">
        <v>13838647.390000001</v>
      </c>
      <c r="F47" s="41">
        <v>6986480.7499999991</v>
      </c>
      <c r="G47" s="41">
        <v>6986480.7499999991</v>
      </c>
      <c r="H47" s="41">
        <v>6986480.7499999991</v>
      </c>
      <c r="I47" s="41">
        <v>6986480.7499999991</v>
      </c>
      <c r="J47" s="41">
        <f>(E47-F47)</f>
        <v>6852166.6400000015</v>
      </c>
    </row>
    <row r="48" spans="1:10" s="34" customFormat="1" ht="25.5" customHeight="1" x14ac:dyDescent="0.25">
      <c r="A48" s="39" t="s">
        <v>83</v>
      </c>
      <c r="B48" s="40" t="s">
        <v>85</v>
      </c>
      <c r="C48" s="41">
        <v>840000</v>
      </c>
      <c r="D48" s="41">
        <f t="shared" si="1"/>
        <v>40000</v>
      </c>
      <c r="E48" s="41">
        <v>880000</v>
      </c>
      <c r="F48" s="41">
        <v>639960.14999999991</v>
      </c>
      <c r="G48" s="41">
        <v>639960.14999999991</v>
      </c>
      <c r="H48" s="41">
        <v>639960.14999999991</v>
      </c>
      <c r="I48" s="41">
        <v>639960.14999999991</v>
      </c>
      <c r="J48" s="41">
        <f>(E48-F48)</f>
        <v>240039.85000000009</v>
      </c>
    </row>
    <row r="49" spans="1:10" s="34" customFormat="1" ht="25.5" customHeight="1" x14ac:dyDescent="0.25">
      <c r="A49" s="39" t="s">
        <v>177</v>
      </c>
      <c r="B49" s="40" t="s">
        <v>178</v>
      </c>
      <c r="C49" s="41">
        <v>2400</v>
      </c>
      <c r="D49" s="41">
        <f t="shared" si="1"/>
        <v>0</v>
      </c>
      <c r="E49" s="41">
        <v>2400</v>
      </c>
      <c r="F49" s="41">
        <v>493</v>
      </c>
      <c r="G49" s="41">
        <v>493</v>
      </c>
      <c r="H49" s="41">
        <v>493</v>
      </c>
      <c r="I49" s="41">
        <v>493</v>
      </c>
      <c r="J49" s="41">
        <f>(E49-F49)</f>
        <v>1907</v>
      </c>
    </row>
    <row r="50" spans="1:10" s="34" customFormat="1" ht="25.5" customHeight="1" x14ac:dyDescent="0.25">
      <c r="A50" s="38">
        <v>3.2</v>
      </c>
      <c r="B50" s="33" t="s">
        <v>10</v>
      </c>
      <c r="C50" s="37">
        <f>SUM(C51:C55)</f>
        <v>5344822</v>
      </c>
      <c r="D50" s="37">
        <f t="shared" si="1"/>
        <v>2183455.1199999992</v>
      </c>
      <c r="E50" s="37">
        <f t="shared" ref="E50:J50" si="18">SUM(E51:E55)</f>
        <v>7528277.1199999992</v>
      </c>
      <c r="F50" s="37">
        <v>4537464.91</v>
      </c>
      <c r="G50" s="37">
        <v>4537464.91</v>
      </c>
      <c r="H50" s="37">
        <v>4537464.91</v>
      </c>
      <c r="I50" s="37">
        <v>4537464.91</v>
      </c>
      <c r="J50" s="37">
        <f t="shared" si="18"/>
        <v>2990812.21</v>
      </c>
    </row>
    <row r="51" spans="1:10" s="34" customFormat="1" ht="25.5" customHeight="1" x14ac:dyDescent="0.25">
      <c r="A51" s="39" t="s">
        <v>86</v>
      </c>
      <c r="B51" s="40" t="s">
        <v>90</v>
      </c>
      <c r="C51" s="41">
        <v>449306</v>
      </c>
      <c r="D51" s="41">
        <f t="shared" si="1"/>
        <v>388499.11</v>
      </c>
      <c r="E51" s="41">
        <v>837805.11</v>
      </c>
      <c r="F51" s="41">
        <v>622805.1100000001</v>
      </c>
      <c r="G51" s="41">
        <v>622805.1100000001</v>
      </c>
      <c r="H51" s="41">
        <v>622805.1100000001</v>
      </c>
      <c r="I51" s="41">
        <v>622805.1100000001</v>
      </c>
      <c r="J51" s="41">
        <f>(E51-F51)</f>
        <v>214999.99999999988</v>
      </c>
    </row>
    <row r="52" spans="1:10" s="34" customFormat="1" ht="25.5" customHeight="1" x14ac:dyDescent="0.25">
      <c r="A52" s="39" t="s">
        <v>87</v>
      </c>
      <c r="B52" s="40" t="s">
        <v>91</v>
      </c>
      <c r="C52" s="41">
        <v>740306</v>
      </c>
      <c r="D52" s="41">
        <f t="shared" si="1"/>
        <v>1700000</v>
      </c>
      <c r="E52" s="41">
        <v>2440306</v>
      </c>
      <c r="F52" s="41">
        <v>784743.78999999992</v>
      </c>
      <c r="G52" s="41">
        <v>784743.78999999992</v>
      </c>
      <c r="H52" s="41">
        <v>784743.78999999992</v>
      </c>
      <c r="I52" s="41">
        <v>784743.78999999992</v>
      </c>
      <c r="J52" s="41">
        <f>(E52-F52)</f>
        <v>1655562.21</v>
      </c>
    </row>
    <row r="53" spans="1:10" s="34" customFormat="1" ht="25.5" customHeight="1" x14ac:dyDescent="0.25">
      <c r="A53" s="39" t="s">
        <v>189</v>
      </c>
      <c r="B53" s="40" t="s">
        <v>190</v>
      </c>
      <c r="C53" s="41">
        <v>2054000</v>
      </c>
      <c r="D53" s="41">
        <f t="shared" si="1"/>
        <v>1838000</v>
      </c>
      <c r="E53" s="41">
        <v>3892000</v>
      </c>
      <c r="F53" s="41">
        <v>2842000</v>
      </c>
      <c r="G53" s="41">
        <v>2842000</v>
      </c>
      <c r="H53" s="41">
        <v>2842000</v>
      </c>
      <c r="I53" s="41">
        <v>2842000</v>
      </c>
      <c r="J53" s="41">
        <f>(E53-F53)</f>
        <v>1050000</v>
      </c>
    </row>
    <row r="54" spans="1:10" s="34" customFormat="1" ht="25.5" customHeight="1" x14ac:dyDescent="0.25">
      <c r="A54" s="39" t="s">
        <v>88</v>
      </c>
      <c r="B54" s="40" t="s">
        <v>92</v>
      </c>
      <c r="C54" s="41">
        <v>1600000</v>
      </c>
      <c r="D54" s="41">
        <f t="shared" si="1"/>
        <v>-1600000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f>(E54-F54)</f>
        <v>0</v>
      </c>
    </row>
    <row r="55" spans="1:10" s="34" customFormat="1" ht="25.5" customHeight="1" x14ac:dyDescent="0.25">
      <c r="A55" s="39" t="s">
        <v>89</v>
      </c>
      <c r="B55" s="40" t="s">
        <v>93</v>
      </c>
      <c r="C55" s="41">
        <v>501210</v>
      </c>
      <c r="D55" s="41">
        <f t="shared" si="1"/>
        <v>-143043.99</v>
      </c>
      <c r="E55" s="41">
        <v>358166.01</v>
      </c>
      <c r="F55" s="41">
        <v>287916.01</v>
      </c>
      <c r="G55" s="41">
        <v>287916.01</v>
      </c>
      <c r="H55" s="41">
        <v>287916.01</v>
      </c>
      <c r="I55" s="41">
        <v>287916.01</v>
      </c>
      <c r="J55" s="41">
        <f>(E55-F55)</f>
        <v>70250</v>
      </c>
    </row>
    <row r="56" spans="1:10" s="34" customFormat="1" ht="25.5" customHeight="1" x14ac:dyDescent="0.25">
      <c r="A56" s="38">
        <v>3.3</v>
      </c>
      <c r="B56" s="33" t="s">
        <v>27</v>
      </c>
      <c r="C56" s="37">
        <f t="shared" ref="C56:J56" si="19">SUM(C57:C61)</f>
        <v>2168000</v>
      </c>
      <c r="D56" s="37">
        <f t="shared" si="1"/>
        <v>-932240.62000000011</v>
      </c>
      <c r="E56" s="37">
        <f t="shared" si="19"/>
        <v>1235759.3799999999</v>
      </c>
      <c r="F56" s="37">
        <v>780583.17</v>
      </c>
      <c r="G56" s="37">
        <v>780583.17</v>
      </c>
      <c r="H56" s="37">
        <v>780583.17</v>
      </c>
      <c r="I56" s="37">
        <v>780583.17</v>
      </c>
      <c r="J56" s="37">
        <f t="shared" si="19"/>
        <v>455176.2099999999</v>
      </c>
    </row>
    <row r="57" spans="1:10" s="34" customFormat="1" ht="25.5" customHeight="1" x14ac:dyDescent="0.25">
      <c r="A57" s="39" t="s">
        <v>94</v>
      </c>
      <c r="B57" s="40" t="s">
        <v>100</v>
      </c>
      <c r="C57" s="41">
        <v>150000</v>
      </c>
      <c r="D57" s="41">
        <f t="shared" si="1"/>
        <v>40000</v>
      </c>
      <c r="E57" s="41">
        <v>190000</v>
      </c>
      <c r="F57" s="41">
        <v>87996.34</v>
      </c>
      <c r="G57" s="41">
        <v>87996.34</v>
      </c>
      <c r="H57" s="41">
        <v>87996.34</v>
      </c>
      <c r="I57" s="41">
        <v>87996.34</v>
      </c>
      <c r="J57" s="41">
        <f>(E57-F57)</f>
        <v>102003.66</v>
      </c>
    </row>
    <row r="58" spans="1:10" s="34" customFormat="1" ht="25.5" customHeight="1" x14ac:dyDescent="0.25">
      <c r="A58" s="39" t="s">
        <v>95</v>
      </c>
      <c r="B58" s="40" t="s">
        <v>101</v>
      </c>
      <c r="C58" s="41">
        <v>450000</v>
      </c>
      <c r="D58" s="41">
        <f t="shared" si="1"/>
        <v>-250000</v>
      </c>
      <c r="E58" s="41">
        <v>200000</v>
      </c>
      <c r="F58" s="41">
        <v>124555.62</v>
      </c>
      <c r="G58" s="41">
        <v>124555.62</v>
      </c>
      <c r="H58" s="41">
        <v>124555.62</v>
      </c>
      <c r="I58" s="41">
        <v>124555.62</v>
      </c>
      <c r="J58" s="41">
        <f>(E58-F58)</f>
        <v>75444.38</v>
      </c>
    </row>
    <row r="59" spans="1:10" s="43" customFormat="1" ht="25.5" customHeight="1" x14ac:dyDescent="0.25">
      <c r="A59" s="39" t="s">
        <v>97</v>
      </c>
      <c r="B59" s="40" t="s">
        <v>103</v>
      </c>
      <c r="C59" s="41">
        <v>760000</v>
      </c>
      <c r="D59" s="41">
        <f t="shared" si="1"/>
        <v>-11696.280000000028</v>
      </c>
      <c r="E59" s="41">
        <v>748303.72</v>
      </c>
      <c r="F59" s="41">
        <v>513303.72000000003</v>
      </c>
      <c r="G59" s="41">
        <v>513303.72000000003</v>
      </c>
      <c r="H59" s="41">
        <v>513303.72000000003</v>
      </c>
      <c r="I59" s="41">
        <v>513303.72000000003</v>
      </c>
      <c r="J59" s="41">
        <f>(E59-F59)</f>
        <v>234999.99999999994</v>
      </c>
    </row>
    <row r="60" spans="1:10" s="43" customFormat="1" ht="25.5" customHeight="1" x14ac:dyDescent="0.25">
      <c r="A60" s="39" t="s">
        <v>98</v>
      </c>
      <c r="B60" s="40" t="s">
        <v>104</v>
      </c>
      <c r="C60" s="41">
        <v>8000</v>
      </c>
      <c r="D60" s="41">
        <f t="shared" si="1"/>
        <v>-8000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f>(E60-F60)</f>
        <v>0</v>
      </c>
    </row>
    <row r="61" spans="1:10" s="43" customFormat="1" ht="25.5" customHeight="1" x14ac:dyDescent="0.25">
      <c r="A61" s="39" t="s">
        <v>99</v>
      </c>
      <c r="B61" s="40" t="s">
        <v>105</v>
      </c>
      <c r="C61" s="41">
        <v>800000</v>
      </c>
      <c r="D61" s="41">
        <f t="shared" si="1"/>
        <v>-702544.34</v>
      </c>
      <c r="E61" s="41">
        <v>97455.66</v>
      </c>
      <c r="F61" s="41">
        <v>54727.49</v>
      </c>
      <c r="G61" s="41">
        <v>54727.49</v>
      </c>
      <c r="H61" s="41">
        <v>54727.49</v>
      </c>
      <c r="I61" s="41">
        <v>54727.49</v>
      </c>
      <c r="J61" s="41">
        <f>(E61-F61)</f>
        <v>42728.170000000006</v>
      </c>
    </row>
    <row r="62" spans="1:10" s="43" customFormat="1" ht="25.5" customHeight="1" x14ac:dyDescent="0.25">
      <c r="A62" s="38">
        <v>3.4</v>
      </c>
      <c r="B62" s="33" t="s">
        <v>28</v>
      </c>
      <c r="C62" s="37">
        <f>SUM(C63:C64)</f>
        <v>1940000</v>
      </c>
      <c r="D62" s="37">
        <f t="shared" si="1"/>
        <v>-287698</v>
      </c>
      <c r="E62" s="37">
        <f t="shared" ref="E62:J62" si="20">SUM(E63:E64)</f>
        <v>1652302</v>
      </c>
      <c r="F62" s="37">
        <v>1463097.8800000001</v>
      </c>
      <c r="G62" s="37">
        <v>1463097.8800000001</v>
      </c>
      <c r="H62" s="37">
        <v>1463097.8800000001</v>
      </c>
      <c r="I62" s="37">
        <v>1463097.8800000001</v>
      </c>
      <c r="J62" s="37">
        <f t="shared" si="20"/>
        <v>189204.11999999994</v>
      </c>
    </row>
    <row r="63" spans="1:10" s="43" customFormat="1" ht="25.5" customHeight="1" x14ac:dyDescent="0.25">
      <c r="A63" s="39" t="s">
        <v>106</v>
      </c>
      <c r="B63" s="40" t="s">
        <v>107</v>
      </c>
      <c r="C63" s="41">
        <v>240000</v>
      </c>
      <c r="D63" s="41">
        <f t="shared" si="1"/>
        <v>70000</v>
      </c>
      <c r="E63" s="41">
        <v>310000</v>
      </c>
      <c r="F63" s="41">
        <v>214357.09000000003</v>
      </c>
      <c r="G63" s="41">
        <v>214357.09000000003</v>
      </c>
      <c r="H63" s="41">
        <v>214357.09000000003</v>
      </c>
      <c r="I63" s="41">
        <v>214357.09000000003</v>
      </c>
      <c r="J63" s="41">
        <f>(E63-F63)</f>
        <v>95642.909999999974</v>
      </c>
    </row>
    <row r="64" spans="1:10" s="43" customFormat="1" ht="25.5" customHeight="1" x14ac:dyDescent="0.25">
      <c r="A64" s="39" t="s">
        <v>179</v>
      </c>
      <c r="B64" s="40" t="s">
        <v>180</v>
      </c>
      <c r="C64" s="41">
        <v>1700000</v>
      </c>
      <c r="D64" s="41">
        <f t="shared" si="1"/>
        <v>-357698</v>
      </c>
      <c r="E64" s="41">
        <v>1342302</v>
      </c>
      <c r="F64" s="41">
        <v>1248740.79</v>
      </c>
      <c r="G64" s="41">
        <v>1248740.79</v>
      </c>
      <c r="H64" s="41">
        <v>1248740.79</v>
      </c>
      <c r="I64" s="41">
        <v>1248740.79</v>
      </c>
      <c r="J64" s="41">
        <f>(E64-F64)</f>
        <v>93561.209999999963</v>
      </c>
    </row>
    <row r="65" spans="1:10" s="43" customFormat="1" ht="25.5" customHeight="1" x14ac:dyDescent="0.25">
      <c r="A65" s="38">
        <v>3.5</v>
      </c>
      <c r="B65" s="33" t="s">
        <v>29</v>
      </c>
      <c r="C65" s="37">
        <f>SUM(C66:C70)</f>
        <v>6856885</v>
      </c>
      <c r="D65" s="37">
        <f t="shared" si="1"/>
        <v>17242536.770000003</v>
      </c>
      <c r="E65" s="37">
        <f t="shared" ref="E65:J65" si="21">SUM(E66:E70)</f>
        <v>24099421.770000003</v>
      </c>
      <c r="F65" s="37">
        <v>11891394.52</v>
      </c>
      <c r="G65" s="37">
        <v>11891394.52</v>
      </c>
      <c r="H65" s="37">
        <v>11891394.52</v>
      </c>
      <c r="I65" s="37">
        <v>11891394.52</v>
      </c>
      <c r="J65" s="37">
        <f t="shared" si="21"/>
        <v>12208027.25</v>
      </c>
    </row>
    <row r="66" spans="1:10" s="43" customFormat="1" ht="25.5" customHeight="1" x14ac:dyDescent="0.25">
      <c r="A66" s="39" t="s">
        <v>108</v>
      </c>
      <c r="B66" s="40" t="s">
        <v>113</v>
      </c>
      <c r="C66" s="41">
        <v>4636885</v>
      </c>
      <c r="D66" s="41">
        <f t="shared" si="1"/>
        <v>12894842.870000001</v>
      </c>
      <c r="E66" s="41">
        <v>17531727.870000001</v>
      </c>
      <c r="F66" s="41">
        <v>8789511.9000000004</v>
      </c>
      <c r="G66" s="41">
        <v>8789511.9000000004</v>
      </c>
      <c r="H66" s="41">
        <v>8789511.9000000004</v>
      </c>
      <c r="I66" s="41">
        <v>8789511.9000000004</v>
      </c>
      <c r="J66" s="41">
        <f>(E66-F66)</f>
        <v>8742215.9700000007</v>
      </c>
    </row>
    <row r="67" spans="1:10" s="43" customFormat="1" ht="25.5" customHeight="1" x14ac:dyDescent="0.25">
      <c r="A67" s="67" t="s">
        <v>555</v>
      </c>
      <c r="B67" s="66" t="s">
        <v>569</v>
      </c>
      <c r="C67" s="41">
        <v>0</v>
      </c>
      <c r="D67" s="41">
        <f t="shared" si="1"/>
        <v>50000</v>
      </c>
      <c r="E67" s="41">
        <v>50000</v>
      </c>
      <c r="F67" s="41">
        <v>0</v>
      </c>
      <c r="G67" s="41">
        <v>0</v>
      </c>
      <c r="H67" s="41">
        <v>0</v>
      </c>
      <c r="I67" s="41">
        <v>0</v>
      </c>
      <c r="J67" s="41">
        <f>(E67-F67)</f>
        <v>50000</v>
      </c>
    </row>
    <row r="68" spans="1:10" s="43" customFormat="1" ht="25.5" customHeight="1" x14ac:dyDescent="0.25">
      <c r="A68" s="39" t="s">
        <v>109</v>
      </c>
      <c r="B68" s="40" t="s">
        <v>114</v>
      </c>
      <c r="C68" s="41">
        <v>1970000</v>
      </c>
      <c r="D68" s="41">
        <f t="shared" si="1"/>
        <v>4497693.9000000004</v>
      </c>
      <c r="E68" s="41">
        <v>6467693.9000000004</v>
      </c>
      <c r="F68" s="41">
        <v>3054314.62</v>
      </c>
      <c r="G68" s="41">
        <v>3054314.62</v>
      </c>
      <c r="H68" s="41">
        <v>3054314.62</v>
      </c>
      <c r="I68" s="41">
        <v>3054314.62</v>
      </c>
      <c r="J68" s="41">
        <f>(E68-F68)</f>
        <v>3413379.2800000003</v>
      </c>
    </row>
    <row r="69" spans="1:10" s="43" customFormat="1" ht="25.5" customHeight="1" x14ac:dyDescent="0.25">
      <c r="A69" s="39" t="s">
        <v>110</v>
      </c>
      <c r="B69" s="40" t="s">
        <v>115</v>
      </c>
      <c r="C69" s="41">
        <v>200000</v>
      </c>
      <c r="D69" s="41">
        <f t="shared" si="1"/>
        <v>-200000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f>(E69-F69)</f>
        <v>0</v>
      </c>
    </row>
    <row r="70" spans="1:10" s="43" customFormat="1" ht="25.5" customHeight="1" x14ac:dyDescent="0.25">
      <c r="A70" s="39" t="s">
        <v>112</v>
      </c>
      <c r="B70" s="40" t="s">
        <v>117</v>
      </c>
      <c r="C70" s="41">
        <v>50000</v>
      </c>
      <c r="D70" s="41">
        <f t="shared" si="1"/>
        <v>0</v>
      </c>
      <c r="E70" s="41">
        <v>50000</v>
      </c>
      <c r="F70" s="41">
        <v>47568</v>
      </c>
      <c r="G70" s="41">
        <v>47568</v>
      </c>
      <c r="H70" s="41">
        <v>47568</v>
      </c>
      <c r="I70" s="41">
        <v>47568</v>
      </c>
      <c r="J70" s="41">
        <f>(E70-F70)</f>
        <v>2432</v>
      </c>
    </row>
    <row r="71" spans="1:10" s="43" customFormat="1" ht="25.5" customHeight="1" x14ac:dyDescent="0.25">
      <c r="A71" s="38">
        <v>3.6</v>
      </c>
      <c r="B71" s="33" t="s">
        <v>30</v>
      </c>
      <c r="C71" s="37">
        <f>SUM(C72)</f>
        <v>554226</v>
      </c>
      <c r="D71" s="37">
        <f t="shared" ref="D71:D134" si="22">+E71-C71</f>
        <v>600000</v>
      </c>
      <c r="E71" s="37">
        <f t="shared" ref="E71:J71" si="23">SUM(E72)</f>
        <v>1154226</v>
      </c>
      <c r="F71" s="37">
        <v>699897.35</v>
      </c>
      <c r="G71" s="37">
        <v>699897.35</v>
      </c>
      <c r="H71" s="37">
        <v>699897.35</v>
      </c>
      <c r="I71" s="37">
        <v>699897.35</v>
      </c>
      <c r="J71" s="37">
        <f t="shared" si="23"/>
        <v>454328.65</v>
      </c>
    </row>
    <row r="72" spans="1:10" s="43" customFormat="1" ht="25.5" customHeight="1" x14ac:dyDescent="0.25">
      <c r="A72" s="39" t="s">
        <v>118</v>
      </c>
      <c r="B72" s="40" t="s">
        <v>119</v>
      </c>
      <c r="C72" s="41">
        <v>554226</v>
      </c>
      <c r="D72" s="41">
        <f t="shared" si="22"/>
        <v>600000</v>
      </c>
      <c r="E72" s="41">
        <v>1154226</v>
      </c>
      <c r="F72" s="41">
        <v>699897.35</v>
      </c>
      <c r="G72" s="41">
        <v>699897.35</v>
      </c>
      <c r="H72" s="41">
        <v>699897.35</v>
      </c>
      <c r="I72" s="41">
        <v>699897.35</v>
      </c>
      <c r="J72" s="41">
        <f>(E72-F72)</f>
        <v>454328.65</v>
      </c>
    </row>
    <row r="73" spans="1:10" s="43" customFormat="1" ht="25.5" customHeight="1" x14ac:dyDescent="0.25">
      <c r="A73" s="38">
        <v>3.7</v>
      </c>
      <c r="B73" s="33" t="s">
        <v>11</v>
      </c>
      <c r="C73" s="37">
        <f>SUM(C74)</f>
        <v>121886</v>
      </c>
      <c r="D73" s="37">
        <f t="shared" si="22"/>
        <v>-84419.05</v>
      </c>
      <c r="E73" s="37">
        <f t="shared" ref="E73" si="24">SUM(E74)</f>
        <v>37466.949999999997</v>
      </c>
      <c r="F73" s="37">
        <v>13305.01</v>
      </c>
      <c r="G73" s="37">
        <v>13305.01</v>
      </c>
      <c r="H73" s="37">
        <v>13305.01</v>
      </c>
      <c r="I73" s="37">
        <v>13305.01</v>
      </c>
      <c r="J73" s="37">
        <f t="shared" ref="J73" si="25">SUM(J74)</f>
        <v>24161.939999999995</v>
      </c>
    </row>
    <row r="74" spans="1:10" s="43" customFormat="1" ht="25.5" customHeight="1" x14ac:dyDescent="0.25">
      <c r="A74" s="39" t="s">
        <v>120</v>
      </c>
      <c r="B74" s="40" t="s">
        <v>181</v>
      </c>
      <c r="C74" s="41">
        <v>121886</v>
      </c>
      <c r="D74" s="41">
        <f t="shared" si="22"/>
        <v>-84419.05</v>
      </c>
      <c r="E74" s="41">
        <v>37466.949999999997</v>
      </c>
      <c r="F74" s="41">
        <v>13305.01</v>
      </c>
      <c r="G74" s="41">
        <v>13305.01</v>
      </c>
      <c r="H74" s="41">
        <v>13305.01</v>
      </c>
      <c r="I74" s="41">
        <v>13305.01</v>
      </c>
      <c r="J74" s="41">
        <f>(E74-F74)</f>
        <v>24161.939999999995</v>
      </c>
    </row>
    <row r="75" spans="1:10" s="43" customFormat="1" ht="25.5" customHeight="1" x14ac:dyDescent="0.25">
      <c r="A75" s="38">
        <v>3.8</v>
      </c>
      <c r="B75" s="33" t="s">
        <v>12</v>
      </c>
      <c r="C75" s="37">
        <f t="shared" ref="C75:J75" si="26">SUM(C76:C77)</f>
        <v>5507492</v>
      </c>
      <c r="D75" s="37">
        <f t="shared" si="22"/>
        <v>-4148000</v>
      </c>
      <c r="E75" s="37">
        <f t="shared" si="26"/>
        <v>1359492</v>
      </c>
      <c r="F75" s="37">
        <v>406192.45</v>
      </c>
      <c r="G75" s="37">
        <v>406192.45</v>
      </c>
      <c r="H75" s="37">
        <v>406192.45</v>
      </c>
      <c r="I75" s="37">
        <v>406192.45</v>
      </c>
      <c r="J75" s="37">
        <f t="shared" si="26"/>
        <v>953299.55</v>
      </c>
    </row>
    <row r="76" spans="1:10" s="43" customFormat="1" ht="25.5" customHeight="1" x14ac:dyDescent="0.25">
      <c r="A76" s="39" t="s">
        <v>121</v>
      </c>
      <c r="B76" s="40" t="s">
        <v>123</v>
      </c>
      <c r="C76" s="41">
        <v>1831285</v>
      </c>
      <c r="D76" s="41">
        <f t="shared" si="22"/>
        <v>-1348000</v>
      </c>
      <c r="E76" s="41">
        <v>483285</v>
      </c>
      <c r="F76" s="41">
        <v>155793.25</v>
      </c>
      <c r="G76" s="41">
        <v>155793.25</v>
      </c>
      <c r="H76" s="41">
        <v>155793.25</v>
      </c>
      <c r="I76" s="41">
        <v>155793.25</v>
      </c>
      <c r="J76" s="41">
        <f>(E76-F76)</f>
        <v>327491.75</v>
      </c>
    </row>
    <row r="77" spans="1:10" s="43" customFormat="1" ht="25.5" customHeight="1" x14ac:dyDescent="0.25">
      <c r="A77" s="39" t="s">
        <v>122</v>
      </c>
      <c r="B77" s="40" t="s">
        <v>124</v>
      </c>
      <c r="C77" s="41">
        <v>3676207</v>
      </c>
      <c r="D77" s="41">
        <f t="shared" si="22"/>
        <v>-2800000</v>
      </c>
      <c r="E77" s="41">
        <v>876207</v>
      </c>
      <c r="F77" s="41">
        <v>250399.2</v>
      </c>
      <c r="G77" s="41">
        <v>250399.2</v>
      </c>
      <c r="H77" s="41">
        <v>250399.2</v>
      </c>
      <c r="I77" s="41">
        <v>250399.2</v>
      </c>
      <c r="J77" s="41">
        <f>(E77-F77)</f>
        <v>625807.80000000005</v>
      </c>
    </row>
    <row r="78" spans="1:10" s="34" customFormat="1" ht="25.5" customHeight="1" x14ac:dyDescent="0.25">
      <c r="A78" s="38">
        <v>3.9</v>
      </c>
      <c r="B78" s="33" t="s">
        <v>13</v>
      </c>
      <c r="C78" s="37">
        <f>SUM(C79:C84)</f>
        <v>8969009</v>
      </c>
      <c r="D78" s="37">
        <f t="shared" si="22"/>
        <v>6591045.459999999</v>
      </c>
      <c r="E78" s="37">
        <f t="shared" ref="E78:J78" si="27">SUM(E79:E84)</f>
        <v>15560054.459999999</v>
      </c>
      <c r="F78" s="37">
        <v>12600754.260000002</v>
      </c>
      <c r="G78" s="37">
        <v>12600754.260000002</v>
      </c>
      <c r="H78" s="37">
        <v>12600754.260000002</v>
      </c>
      <c r="I78" s="37">
        <v>12600754.260000002</v>
      </c>
      <c r="J78" s="37">
        <f t="shared" si="27"/>
        <v>2959300.1999999983</v>
      </c>
    </row>
    <row r="79" spans="1:10" s="34" customFormat="1" ht="25.5" customHeight="1" x14ac:dyDescent="0.25">
      <c r="A79" s="39" t="s">
        <v>125</v>
      </c>
      <c r="B79" s="40" t="s">
        <v>130</v>
      </c>
      <c r="C79" s="41">
        <v>445352</v>
      </c>
      <c r="D79" s="41">
        <f t="shared" si="22"/>
        <v>-91778.979999999981</v>
      </c>
      <c r="E79" s="41">
        <v>353573.02</v>
      </c>
      <c r="F79" s="41">
        <v>257532.73</v>
      </c>
      <c r="G79" s="41">
        <v>257532.73</v>
      </c>
      <c r="H79" s="41">
        <v>257532.73</v>
      </c>
      <c r="I79" s="41">
        <v>257532.73</v>
      </c>
      <c r="J79" s="41">
        <f t="shared" ref="J79:J84" si="28">(E79-F79)</f>
        <v>96040.290000000008</v>
      </c>
    </row>
    <row r="80" spans="1:10" s="34" customFormat="1" ht="25.5" customHeight="1" x14ac:dyDescent="0.25">
      <c r="A80" s="39" t="s">
        <v>556</v>
      </c>
      <c r="B80" s="40" t="s">
        <v>557</v>
      </c>
      <c r="C80" s="41">
        <v>0</v>
      </c>
      <c r="D80" s="41">
        <f t="shared" si="22"/>
        <v>715099.58</v>
      </c>
      <c r="E80" s="41">
        <v>715099.58</v>
      </c>
      <c r="F80" s="41">
        <v>463697.4</v>
      </c>
      <c r="G80" s="41">
        <v>463697.4</v>
      </c>
      <c r="H80" s="41">
        <v>463697.4</v>
      </c>
      <c r="I80" s="41">
        <v>463697.4</v>
      </c>
      <c r="J80" s="70">
        <f t="shared" si="28"/>
        <v>251402.17999999993</v>
      </c>
    </row>
    <row r="81" spans="1:10" s="34" customFormat="1" ht="25.5" customHeight="1" x14ac:dyDescent="0.25">
      <c r="A81" s="39" t="s">
        <v>126</v>
      </c>
      <c r="B81" s="40" t="s">
        <v>131</v>
      </c>
      <c r="C81" s="41">
        <v>8000</v>
      </c>
      <c r="D81" s="41">
        <f t="shared" si="22"/>
        <v>2000</v>
      </c>
      <c r="E81" s="41">
        <v>10000</v>
      </c>
      <c r="F81" s="41">
        <v>6730.6</v>
      </c>
      <c r="G81" s="41">
        <v>6730.6</v>
      </c>
      <c r="H81" s="41">
        <v>6730.6</v>
      </c>
      <c r="I81" s="41">
        <v>6730.6</v>
      </c>
      <c r="J81" s="41">
        <f t="shared" si="28"/>
        <v>3269.3999999999996</v>
      </c>
    </row>
    <row r="82" spans="1:10" s="34" customFormat="1" ht="25.5" customHeight="1" x14ac:dyDescent="0.25">
      <c r="A82" s="39" t="s">
        <v>127</v>
      </c>
      <c r="B82" s="40" t="s">
        <v>132</v>
      </c>
      <c r="C82" s="41">
        <v>1800000</v>
      </c>
      <c r="D82" s="41">
        <f t="shared" si="22"/>
        <v>-1800000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f t="shared" si="28"/>
        <v>0</v>
      </c>
    </row>
    <row r="83" spans="1:10" s="34" customFormat="1" ht="25.5" customHeight="1" x14ac:dyDescent="0.25">
      <c r="A83" s="39" t="s">
        <v>128</v>
      </c>
      <c r="B83" s="40" t="s">
        <v>133</v>
      </c>
      <c r="C83" s="41">
        <v>3540000</v>
      </c>
      <c r="D83" s="41">
        <f t="shared" si="22"/>
        <v>1350000</v>
      </c>
      <c r="E83" s="41">
        <v>4890000</v>
      </c>
      <c r="F83" s="41">
        <v>3488057</v>
      </c>
      <c r="G83" s="41">
        <v>3488057</v>
      </c>
      <c r="H83" s="41">
        <v>3488057</v>
      </c>
      <c r="I83" s="41">
        <v>3488057</v>
      </c>
      <c r="J83" s="41">
        <f t="shared" si="28"/>
        <v>1401943</v>
      </c>
    </row>
    <row r="84" spans="1:10" s="34" customFormat="1" ht="25.5" customHeight="1" x14ac:dyDescent="0.25">
      <c r="A84" s="39" t="s">
        <v>129</v>
      </c>
      <c r="B84" s="40" t="s">
        <v>13</v>
      </c>
      <c r="C84" s="41">
        <v>3175657</v>
      </c>
      <c r="D84" s="41">
        <f t="shared" si="22"/>
        <v>6415724.8599999994</v>
      </c>
      <c r="E84" s="41">
        <v>9591381.8599999994</v>
      </c>
      <c r="F84" s="41">
        <v>8384736.5300000012</v>
      </c>
      <c r="G84" s="41">
        <v>8384736.5300000012</v>
      </c>
      <c r="H84" s="41">
        <v>8384736.5300000012</v>
      </c>
      <c r="I84" s="41">
        <v>8384736.5300000012</v>
      </c>
      <c r="J84" s="41">
        <f t="shared" si="28"/>
        <v>1206645.3299999982</v>
      </c>
    </row>
    <row r="85" spans="1:10" s="34" customFormat="1" ht="25.5" customHeight="1" x14ac:dyDescent="0.25">
      <c r="A85" s="35">
        <v>4</v>
      </c>
      <c r="B85" s="36" t="s">
        <v>31</v>
      </c>
      <c r="C85" s="37">
        <f t="shared" ref="C85:J85" si="29">SUM(C86,C88,C90,C94)</f>
        <v>23409044</v>
      </c>
      <c r="D85" s="37">
        <f t="shared" si="22"/>
        <v>4410986.4200000018</v>
      </c>
      <c r="E85" s="37">
        <f t="shared" si="29"/>
        <v>27820030.420000002</v>
      </c>
      <c r="F85" s="37">
        <v>19741755.440000001</v>
      </c>
      <c r="G85" s="37">
        <v>19741755.440000001</v>
      </c>
      <c r="H85" s="37">
        <v>19741755.440000001</v>
      </c>
      <c r="I85" s="37">
        <v>19741755.440000001</v>
      </c>
      <c r="J85" s="37">
        <f t="shared" si="29"/>
        <v>8078274.9800000004</v>
      </c>
    </row>
    <row r="86" spans="1:10" s="34" customFormat="1" ht="25.5" customHeight="1" x14ac:dyDescent="0.25">
      <c r="A86" s="38">
        <v>4.0999999999999996</v>
      </c>
      <c r="B86" s="33" t="s">
        <v>32</v>
      </c>
      <c r="C86" s="37">
        <f>SUM(C87)</f>
        <v>12000000</v>
      </c>
      <c r="D86" s="37">
        <f t="shared" si="22"/>
        <v>6053928</v>
      </c>
      <c r="E86" s="37">
        <f t="shared" ref="E86:J86" si="30">SUM(E87)</f>
        <v>18053928</v>
      </c>
      <c r="F86" s="37">
        <v>12500000</v>
      </c>
      <c r="G86" s="37">
        <v>12500000</v>
      </c>
      <c r="H86" s="37">
        <v>12500000</v>
      </c>
      <c r="I86" s="37">
        <v>12500000</v>
      </c>
      <c r="J86" s="37">
        <f t="shared" si="30"/>
        <v>5553928</v>
      </c>
    </row>
    <row r="87" spans="1:10" s="34" customFormat="1" ht="25.5" customHeight="1" x14ac:dyDescent="0.25">
      <c r="A87" s="39" t="s">
        <v>134</v>
      </c>
      <c r="B87" s="40" t="s">
        <v>135</v>
      </c>
      <c r="C87" s="41">
        <v>12000000</v>
      </c>
      <c r="D87" s="41">
        <f t="shared" si="22"/>
        <v>6053928</v>
      </c>
      <c r="E87" s="41">
        <v>18053928</v>
      </c>
      <c r="F87" s="41">
        <v>12500000</v>
      </c>
      <c r="G87" s="41">
        <v>12500000</v>
      </c>
      <c r="H87" s="41">
        <v>12500000</v>
      </c>
      <c r="I87" s="41">
        <v>12500000</v>
      </c>
      <c r="J87" s="41">
        <f>(E87-F87)</f>
        <v>5553928</v>
      </c>
    </row>
    <row r="88" spans="1:10" s="34" customFormat="1" ht="25.5" customHeight="1" x14ac:dyDescent="0.25">
      <c r="A88" s="38" t="s">
        <v>136</v>
      </c>
      <c r="B88" s="33" t="s">
        <v>14</v>
      </c>
      <c r="C88" s="37">
        <f>SUM(C89)</f>
        <v>5697915</v>
      </c>
      <c r="D88" s="37">
        <f t="shared" si="22"/>
        <v>-5697915</v>
      </c>
      <c r="E88" s="37">
        <f t="shared" ref="E88:J88" si="31">SUM(E89)</f>
        <v>0</v>
      </c>
      <c r="F88" s="37">
        <v>0</v>
      </c>
      <c r="G88" s="37">
        <v>0</v>
      </c>
      <c r="H88" s="37">
        <v>0</v>
      </c>
      <c r="I88" s="37">
        <v>0</v>
      </c>
      <c r="J88" s="37">
        <f t="shared" si="31"/>
        <v>0</v>
      </c>
    </row>
    <row r="89" spans="1:10" s="34" customFormat="1" ht="25.5" customHeight="1" x14ac:dyDescent="0.25">
      <c r="A89" s="39" t="s">
        <v>196</v>
      </c>
      <c r="B89" s="40" t="s">
        <v>197</v>
      </c>
      <c r="C89" s="41">
        <v>5697915</v>
      </c>
      <c r="D89" s="41">
        <f t="shared" si="22"/>
        <v>-5697915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f>(E89-F89)</f>
        <v>0</v>
      </c>
    </row>
    <row r="90" spans="1:10" s="34" customFormat="1" ht="25.5" customHeight="1" x14ac:dyDescent="0.25">
      <c r="A90" s="38">
        <v>4.4000000000000004</v>
      </c>
      <c r="B90" s="33" t="s">
        <v>15</v>
      </c>
      <c r="C90" s="37">
        <f>SUM(C91:C93)</f>
        <v>1500000</v>
      </c>
      <c r="D90" s="37">
        <f t="shared" si="22"/>
        <v>7589792</v>
      </c>
      <c r="E90" s="37">
        <f t="shared" ref="E90" si="32">SUM(E91:E93)</f>
        <v>9089792</v>
      </c>
      <c r="F90" s="37">
        <v>6755726.0199999996</v>
      </c>
      <c r="G90" s="37">
        <v>6755726.0199999996</v>
      </c>
      <c r="H90" s="37">
        <v>6755726.0199999996</v>
      </c>
      <c r="I90" s="37">
        <v>6755726.0199999996</v>
      </c>
      <c r="J90" s="37">
        <f>SUM(J91:J93)</f>
        <v>2334065.9800000004</v>
      </c>
    </row>
    <row r="91" spans="1:10" s="34" customFormat="1" ht="25.5" customHeight="1" x14ac:dyDescent="0.25">
      <c r="A91" s="39" t="s">
        <v>137</v>
      </c>
      <c r="B91" s="40" t="s">
        <v>140</v>
      </c>
      <c r="C91" s="41">
        <v>0</v>
      </c>
      <c r="D91" s="41">
        <f t="shared" si="22"/>
        <v>8569792</v>
      </c>
      <c r="E91" s="41">
        <v>8569792</v>
      </c>
      <c r="F91" s="41">
        <v>6624086.0199999996</v>
      </c>
      <c r="G91" s="41">
        <v>6624086.0199999996</v>
      </c>
      <c r="H91" s="41">
        <v>6624086.0199999996</v>
      </c>
      <c r="I91" s="41">
        <v>6624086.0199999996</v>
      </c>
      <c r="J91" s="41">
        <f>(E91-F91)</f>
        <v>1945705.9800000004</v>
      </c>
    </row>
    <row r="92" spans="1:10" s="34" customFormat="1" ht="25.5" customHeight="1" x14ac:dyDescent="0.25">
      <c r="A92" s="39" t="s">
        <v>138</v>
      </c>
      <c r="B92" s="40" t="s">
        <v>141</v>
      </c>
      <c r="C92" s="41">
        <v>1500000</v>
      </c>
      <c r="D92" s="41">
        <f t="shared" si="22"/>
        <v>-1000000</v>
      </c>
      <c r="E92" s="41">
        <v>500000</v>
      </c>
      <c r="F92" s="41">
        <v>131640</v>
      </c>
      <c r="G92" s="41">
        <v>131640</v>
      </c>
      <c r="H92" s="41">
        <v>131640</v>
      </c>
      <c r="I92" s="41">
        <v>131640</v>
      </c>
      <c r="J92" s="41">
        <f>(E92-F92)</f>
        <v>368360</v>
      </c>
    </row>
    <row r="93" spans="1:10" s="34" customFormat="1" ht="25.5" customHeight="1" x14ac:dyDescent="0.25">
      <c r="A93" s="39" t="s">
        <v>139</v>
      </c>
      <c r="B93" s="40" t="s">
        <v>558</v>
      </c>
      <c r="C93" s="41">
        <v>0</v>
      </c>
      <c r="D93" s="41">
        <f t="shared" si="22"/>
        <v>20000</v>
      </c>
      <c r="E93" s="41">
        <v>20000</v>
      </c>
      <c r="F93" s="41">
        <v>0</v>
      </c>
      <c r="G93" s="41">
        <v>0</v>
      </c>
      <c r="H93" s="41">
        <v>0</v>
      </c>
      <c r="I93" s="41">
        <v>0</v>
      </c>
      <c r="J93" s="41">
        <f>(E93-F93)</f>
        <v>20000</v>
      </c>
    </row>
    <row r="94" spans="1:10" s="44" customFormat="1" ht="25.5" customHeight="1" x14ac:dyDescent="0.25">
      <c r="A94" s="38" t="s">
        <v>219</v>
      </c>
      <c r="B94" s="33" t="s">
        <v>212</v>
      </c>
      <c r="C94" s="37">
        <f>SUM(C95)</f>
        <v>4211129</v>
      </c>
      <c r="D94" s="37">
        <f t="shared" si="22"/>
        <v>-3534818.58</v>
      </c>
      <c r="E94" s="37">
        <f t="shared" ref="E94:J94" si="33">SUM(E95)</f>
        <v>676310.42</v>
      </c>
      <c r="F94" s="37">
        <v>486029.42</v>
      </c>
      <c r="G94" s="37">
        <v>486029.42</v>
      </c>
      <c r="H94" s="37">
        <v>486029.42</v>
      </c>
      <c r="I94" s="37">
        <v>486029.42</v>
      </c>
      <c r="J94" s="37">
        <f t="shared" si="33"/>
        <v>190281.00000000006</v>
      </c>
    </row>
    <row r="95" spans="1:10" s="44" customFormat="1" ht="25.5" customHeight="1" x14ac:dyDescent="0.25">
      <c r="A95" s="39" t="s">
        <v>220</v>
      </c>
      <c r="B95" s="40" t="s">
        <v>221</v>
      </c>
      <c r="C95" s="41">
        <v>4211129</v>
      </c>
      <c r="D95" s="41">
        <f t="shared" si="22"/>
        <v>-3534818.58</v>
      </c>
      <c r="E95" s="41">
        <v>676310.42</v>
      </c>
      <c r="F95" s="41">
        <v>486029.42</v>
      </c>
      <c r="G95" s="41">
        <v>486029.42</v>
      </c>
      <c r="H95" s="41">
        <v>486029.42</v>
      </c>
      <c r="I95" s="41">
        <v>486029.42</v>
      </c>
      <c r="J95" s="41">
        <f>(E95-F95)</f>
        <v>190281.00000000006</v>
      </c>
    </row>
    <row r="96" spans="1:10" s="34" customFormat="1" ht="25.5" customHeight="1" x14ac:dyDescent="0.25">
      <c r="A96" s="35">
        <v>5</v>
      </c>
      <c r="B96" s="36" t="s">
        <v>16</v>
      </c>
      <c r="C96" s="37">
        <f>SUM(C97,C101,C103,C105,C108,C112)</f>
        <v>3258654</v>
      </c>
      <c r="D96" s="37">
        <f t="shared" si="22"/>
        <v>3938217.4800000004</v>
      </c>
      <c r="E96" s="37">
        <f t="shared" ref="E96:J96" si="34">SUM(E97,E101,E103,E105,E108,E112)</f>
        <v>7196871.4800000004</v>
      </c>
      <c r="F96" s="37">
        <v>5844105.0500000007</v>
      </c>
      <c r="G96" s="37">
        <v>5844105.0500000007</v>
      </c>
      <c r="H96" s="37">
        <v>5844105.0500000007</v>
      </c>
      <c r="I96" s="37">
        <v>5844105.0500000007</v>
      </c>
      <c r="J96" s="37">
        <f t="shared" si="34"/>
        <v>1352766.43</v>
      </c>
    </row>
    <row r="97" spans="1:10" s="34" customFormat="1" ht="25.5" customHeight="1" x14ac:dyDescent="0.25">
      <c r="A97" s="38">
        <v>5.0999999999999996</v>
      </c>
      <c r="B97" s="33" t="s">
        <v>17</v>
      </c>
      <c r="C97" s="37">
        <f>SUM(C98:C100)</f>
        <v>546544</v>
      </c>
      <c r="D97" s="37">
        <f t="shared" si="22"/>
        <v>116893.29000000004</v>
      </c>
      <c r="E97" s="37">
        <f>SUM(E98:E100)</f>
        <v>663437.29</v>
      </c>
      <c r="F97" s="37">
        <v>450138.86</v>
      </c>
      <c r="G97" s="37">
        <v>450138.86</v>
      </c>
      <c r="H97" s="37">
        <v>450138.86</v>
      </c>
      <c r="I97" s="37">
        <v>450138.86</v>
      </c>
      <c r="J97" s="37">
        <f t="shared" ref="J97" si="35">SUM(J98:J100)</f>
        <v>213298.42999999996</v>
      </c>
    </row>
    <row r="98" spans="1:10" s="34" customFormat="1" ht="25.5" customHeight="1" x14ac:dyDescent="0.25">
      <c r="A98" s="39" t="s">
        <v>143</v>
      </c>
      <c r="B98" s="40" t="s">
        <v>145</v>
      </c>
      <c r="C98" s="41">
        <v>242000</v>
      </c>
      <c r="D98" s="41">
        <f t="shared" si="22"/>
        <v>-67497.010000000009</v>
      </c>
      <c r="E98" s="41">
        <v>174502.99</v>
      </c>
      <c r="F98" s="41">
        <v>135302.09</v>
      </c>
      <c r="G98" s="41">
        <v>135302.09</v>
      </c>
      <c r="H98" s="41">
        <v>135302.09</v>
      </c>
      <c r="I98" s="41">
        <v>135302.09</v>
      </c>
      <c r="J98" s="41">
        <f>(E98-F98)</f>
        <v>39200.899999999994</v>
      </c>
    </row>
    <row r="99" spans="1:10" s="34" customFormat="1" ht="25.5" customHeight="1" x14ac:dyDescent="0.25">
      <c r="A99" s="39" t="s">
        <v>144</v>
      </c>
      <c r="B99" s="40" t="s">
        <v>146</v>
      </c>
      <c r="C99" s="41">
        <v>304544</v>
      </c>
      <c r="D99" s="41">
        <f t="shared" si="22"/>
        <v>1526.7399999999907</v>
      </c>
      <c r="E99" s="41">
        <v>306070.74</v>
      </c>
      <c r="F99" s="41">
        <v>123273.21</v>
      </c>
      <c r="G99" s="41">
        <v>123273.21</v>
      </c>
      <c r="H99" s="41">
        <v>123273.21</v>
      </c>
      <c r="I99" s="41">
        <v>123273.21</v>
      </c>
      <c r="J99" s="41">
        <f>(E99-F99)</f>
        <v>182797.52999999997</v>
      </c>
    </row>
    <row r="100" spans="1:10" s="34" customFormat="1" ht="25.5" customHeight="1" x14ac:dyDescent="0.25">
      <c r="A100" s="39" t="s">
        <v>559</v>
      </c>
      <c r="B100" s="40" t="s">
        <v>560</v>
      </c>
      <c r="C100" s="41">
        <v>0</v>
      </c>
      <c r="D100" s="41">
        <f t="shared" si="22"/>
        <v>182863.56</v>
      </c>
      <c r="E100" s="41">
        <v>182863.56</v>
      </c>
      <c r="F100" s="41">
        <v>191563.56</v>
      </c>
      <c r="G100" s="41">
        <v>191563.56</v>
      </c>
      <c r="H100" s="41">
        <v>191563.56</v>
      </c>
      <c r="I100" s="41">
        <v>191563.56</v>
      </c>
      <c r="J100" s="41">
        <f>(E100-F100)</f>
        <v>-8700</v>
      </c>
    </row>
    <row r="101" spans="1:10" s="34" customFormat="1" ht="25.5" customHeight="1" x14ac:dyDescent="0.25">
      <c r="A101" s="38">
        <v>5.2</v>
      </c>
      <c r="B101" s="33" t="s">
        <v>33</v>
      </c>
      <c r="C101" s="37">
        <f>SUM(C102)</f>
        <v>181596</v>
      </c>
      <c r="D101" s="37">
        <f t="shared" si="22"/>
        <v>328151.2</v>
      </c>
      <c r="E101" s="37">
        <f t="shared" ref="E101:J101" si="36">SUM(E102)</f>
        <v>509747.20000000001</v>
      </c>
      <c r="F101" s="37">
        <v>259747.20000000001</v>
      </c>
      <c r="G101" s="37">
        <v>259747.20000000001</v>
      </c>
      <c r="H101" s="37">
        <v>259747.20000000001</v>
      </c>
      <c r="I101" s="37">
        <v>259747.20000000001</v>
      </c>
      <c r="J101" s="37">
        <f t="shared" si="36"/>
        <v>250000</v>
      </c>
    </row>
    <row r="102" spans="1:10" s="34" customFormat="1" ht="25.5" customHeight="1" x14ac:dyDescent="0.25">
      <c r="A102" s="39" t="s">
        <v>147</v>
      </c>
      <c r="B102" s="40" t="s">
        <v>149</v>
      </c>
      <c r="C102" s="41">
        <v>181596</v>
      </c>
      <c r="D102" s="41">
        <f t="shared" si="22"/>
        <v>328151.2</v>
      </c>
      <c r="E102" s="41">
        <v>509747.20000000001</v>
      </c>
      <c r="F102" s="41">
        <v>259747.20000000001</v>
      </c>
      <c r="G102" s="41">
        <v>259747.20000000001</v>
      </c>
      <c r="H102" s="41">
        <v>259747.20000000001</v>
      </c>
      <c r="I102" s="41">
        <v>259747.20000000001</v>
      </c>
      <c r="J102" s="41">
        <f>(E102-F102)</f>
        <v>250000</v>
      </c>
    </row>
    <row r="103" spans="1:10" s="34" customFormat="1" ht="25.5" customHeight="1" x14ac:dyDescent="0.25">
      <c r="A103" s="38" t="s">
        <v>191</v>
      </c>
      <c r="B103" s="33" t="s">
        <v>198</v>
      </c>
      <c r="C103" s="37">
        <f>SUM(C104)</f>
        <v>80000</v>
      </c>
      <c r="D103" s="37">
        <f t="shared" si="22"/>
        <v>-80000</v>
      </c>
      <c r="E103" s="37">
        <f t="shared" ref="E103:J103" si="37">SUM(E104)</f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f t="shared" si="37"/>
        <v>0</v>
      </c>
    </row>
    <row r="104" spans="1:10" s="34" customFormat="1" ht="25.5" customHeight="1" x14ac:dyDescent="0.25">
      <c r="A104" s="39" t="s">
        <v>192</v>
      </c>
      <c r="B104" s="40" t="s">
        <v>193</v>
      </c>
      <c r="C104" s="41">
        <v>80000</v>
      </c>
      <c r="D104" s="41">
        <f t="shared" si="22"/>
        <v>-80000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f>(E104-F104)</f>
        <v>0</v>
      </c>
    </row>
    <row r="105" spans="1:10" s="34" customFormat="1" ht="25.5" customHeight="1" x14ac:dyDescent="0.25">
      <c r="A105" s="38" t="s">
        <v>188</v>
      </c>
      <c r="B105" s="33" t="s">
        <v>152</v>
      </c>
      <c r="C105" s="37">
        <f>SUM(C106:C107)</f>
        <v>2000000</v>
      </c>
      <c r="D105" s="37">
        <f t="shared" si="22"/>
        <v>829460.00999999978</v>
      </c>
      <c r="E105" s="37">
        <f t="shared" ref="E105:J105" si="38">SUM(E106:E107)</f>
        <v>2829460.01</v>
      </c>
      <c r="F105" s="37">
        <v>2083840.01</v>
      </c>
      <c r="G105" s="37">
        <v>2083840.01</v>
      </c>
      <c r="H105" s="37">
        <v>2083840.01</v>
      </c>
      <c r="I105" s="37">
        <v>2083840.01</v>
      </c>
      <c r="J105" s="37">
        <f t="shared" si="38"/>
        <v>745620</v>
      </c>
    </row>
    <row r="106" spans="1:10" s="34" customFormat="1" ht="25.5" customHeight="1" x14ac:dyDescent="0.25">
      <c r="A106" s="39" t="s">
        <v>151</v>
      </c>
      <c r="B106" s="40" t="s">
        <v>152</v>
      </c>
      <c r="C106" s="41">
        <v>2000000</v>
      </c>
      <c r="D106" s="41">
        <f t="shared" si="22"/>
        <v>-930380</v>
      </c>
      <c r="E106" s="41">
        <v>1069620</v>
      </c>
      <c r="F106" s="41">
        <v>324000</v>
      </c>
      <c r="G106" s="41">
        <v>324000</v>
      </c>
      <c r="H106" s="41">
        <v>324000</v>
      </c>
      <c r="I106" s="41">
        <v>324000</v>
      </c>
      <c r="J106" s="41">
        <f>(E106-F106)</f>
        <v>745620</v>
      </c>
    </row>
    <row r="107" spans="1:10" s="34" customFormat="1" ht="25.5" customHeight="1" x14ac:dyDescent="0.25">
      <c r="A107" s="39" t="s">
        <v>561</v>
      </c>
      <c r="B107" s="40" t="s">
        <v>562</v>
      </c>
      <c r="C107" s="41">
        <v>0</v>
      </c>
      <c r="D107" s="41">
        <f t="shared" si="22"/>
        <v>1759840.01</v>
      </c>
      <c r="E107" s="41">
        <v>1759840.01</v>
      </c>
      <c r="F107" s="41">
        <v>1759840.01</v>
      </c>
      <c r="G107" s="41">
        <v>1759840.01</v>
      </c>
      <c r="H107" s="41">
        <v>1759840.01</v>
      </c>
      <c r="I107" s="41">
        <v>1759840.01</v>
      </c>
      <c r="J107" s="41">
        <f>(E107-F107)</f>
        <v>0</v>
      </c>
    </row>
    <row r="108" spans="1:10" s="34" customFormat="1" ht="25.5" customHeight="1" x14ac:dyDescent="0.25">
      <c r="A108" s="38">
        <v>5.6</v>
      </c>
      <c r="B108" s="33" t="s">
        <v>18</v>
      </c>
      <c r="C108" s="37">
        <f>SUM(C109:C111)</f>
        <v>450514</v>
      </c>
      <c r="D108" s="37">
        <f t="shared" si="22"/>
        <v>785934</v>
      </c>
      <c r="E108" s="37">
        <f t="shared" ref="E108:J108" si="39">SUM(E109:E111)</f>
        <v>1236448</v>
      </c>
      <c r="F108" s="37">
        <v>1092600</v>
      </c>
      <c r="G108" s="37">
        <v>1092600</v>
      </c>
      <c r="H108" s="37">
        <v>1092600</v>
      </c>
      <c r="I108" s="37">
        <v>1092600</v>
      </c>
      <c r="J108" s="37">
        <f t="shared" si="39"/>
        <v>143848</v>
      </c>
    </row>
    <row r="109" spans="1:10" s="34" customFormat="1" ht="25.5" customHeight="1" x14ac:dyDescent="0.25">
      <c r="A109" s="39" t="s">
        <v>153</v>
      </c>
      <c r="B109" s="40" t="s">
        <v>155</v>
      </c>
      <c r="C109" s="41">
        <v>150514</v>
      </c>
      <c r="D109" s="41">
        <f t="shared" si="22"/>
        <v>85934</v>
      </c>
      <c r="E109" s="41">
        <v>236448</v>
      </c>
      <c r="F109" s="41">
        <v>92600</v>
      </c>
      <c r="G109" s="41">
        <v>92600</v>
      </c>
      <c r="H109" s="41">
        <v>92600</v>
      </c>
      <c r="I109" s="41">
        <v>92600</v>
      </c>
      <c r="J109" s="41">
        <f>(E109-F109)</f>
        <v>143848</v>
      </c>
    </row>
    <row r="110" spans="1:10" s="34" customFormat="1" ht="25.5" customHeight="1" x14ac:dyDescent="0.25">
      <c r="A110" s="39" t="s">
        <v>154</v>
      </c>
      <c r="B110" s="40" t="s">
        <v>156</v>
      </c>
      <c r="C110" s="41">
        <v>300000</v>
      </c>
      <c r="D110" s="41">
        <f t="shared" si="22"/>
        <v>-300000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f>(E110-F110)</f>
        <v>0</v>
      </c>
    </row>
    <row r="111" spans="1:10" s="34" customFormat="1" ht="25.5" customHeight="1" x14ac:dyDescent="0.25">
      <c r="A111" s="39" t="s">
        <v>563</v>
      </c>
      <c r="B111" s="40" t="s">
        <v>564</v>
      </c>
      <c r="C111" s="41">
        <v>0</v>
      </c>
      <c r="D111" s="41">
        <f t="shared" si="22"/>
        <v>1000000</v>
      </c>
      <c r="E111" s="41">
        <v>1000000</v>
      </c>
      <c r="F111" s="41">
        <v>1000000</v>
      </c>
      <c r="G111" s="41">
        <v>1000000</v>
      </c>
      <c r="H111" s="41">
        <v>1000000</v>
      </c>
      <c r="I111" s="41">
        <v>1000000</v>
      </c>
      <c r="J111" s="41">
        <f>(E111-F111)</f>
        <v>0</v>
      </c>
    </row>
    <row r="112" spans="1:10" s="34" customFormat="1" ht="25.5" customHeight="1" x14ac:dyDescent="0.25">
      <c r="A112" s="38">
        <v>5.9</v>
      </c>
      <c r="B112" s="33" t="s">
        <v>19</v>
      </c>
      <c r="C112" s="37">
        <f>SUM(C113)</f>
        <v>0</v>
      </c>
      <c r="D112" s="37">
        <f t="shared" si="22"/>
        <v>1957778.98</v>
      </c>
      <c r="E112" s="37">
        <f>SUM(E113)</f>
        <v>1957778.98</v>
      </c>
      <c r="F112" s="37">
        <v>1957778.98</v>
      </c>
      <c r="G112" s="37">
        <v>1957778.98</v>
      </c>
      <c r="H112" s="37">
        <v>1957778.98</v>
      </c>
      <c r="I112" s="37">
        <v>1957778.98</v>
      </c>
      <c r="J112" s="37">
        <f t="shared" ref="J112" si="40">SUM(J113)</f>
        <v>0</v>
      </c>
    </row>
    <row r="113" spans="1:10" s="34" customFormat="1" ht="25.5" customHeight="1" x14ac:dyDescent="0.25">
      <c r="A113" s="39" t="s">
        <v>157</v>
      </c>
      <c r="B113" s="40" t="s">
        <v>158</v>
      </c>
      <c r="C113" s="41">
        <v>0</v>
      </c>
      <c r="D113" s="41">
        <f t="shared" si="22"/>
        <v>1957778.98</v>
      </c>
      <c r="E113" s="41">
        <v>1957778.98</v>
      </c>
      <c r="F113" s="41">
        <v>1957778.98</v>
      </c>
      <c r="G113" s="41">
        <v>1957778.98</v>
      </c>
      <c r="H113" s="41">
        <v>1957778.98</v>
      </c>
      <c r="I113" s="41">
        <v>1957778.98</v>
      </c>
      <c r="J113" s="41">
        <f>(E113-F113)</f>
        <v>0</v>
      </c>
    </row>
    <row r="114" spans="1:10" s="34" customFormat="1" ht="25.5" customHeight="1" x14ac:dyDescent="0.25">
      <c r="A114" s="35">
        <v>6</v>
      </c>
      <c r="B114" s="36" t="s">
        <v>20</v>
      </c>
      <c r="C114" s="37">
        <f>SUM(C115)</f>
        <v>6000000</v>
      </c>
      <c r="D114" s="37">
        <f t="shared" si="22"/>
        <v>5800000</v>
      </c>
      <c r="E114" s="37">
        <f t="shared" ref="E114:J114" si="41">SUM(E115)</f>
        <v>11800000</v>
      </c>
      <c r="F114" s="37">
        <v>3620241.73</v>
      </c>
      <c r="G114" s="37">
        <v>3620241.73</v>
      </c>
      <c r="H114" s="37">
        <v>3620241.73</v>
      </c>
      <c r="I114" s="37">
        <v>3620241.73</v>
      </c>
      <c r="J114" s="37">
        <f t="shared" si="41"/>
        <v>8179758.2699999996</v>
      </c>
    </row>
    <row r="115" spans="1:10" s="34" customFormat="1" ht="25.5" customHeight="1" x14ac:dyDescent="0.25">
      <c r="A115" s="38">
        <v>6.1</v>
      </c>
      <c r="B115" s="33" t="s">
        <v>34</v>
      </c>
      <c r="C115" s="37">
        <f>SUM(C116:C120)</f>
        <v>6000000</v>
      </c>
      <c r="D115" s="37">
        <f t="shared" si="22"/>
        <v>5800000</v>
      </c>
      <c r="E115" s="37">
        <f t="shared" ref="E115:J115" si="42">SUM(E116:E120)</f>
        <v>11800000</v>
      </c>
      <c r="F115" s="37">
        <v>3620241.73</v>
      </c>
      <c r="G115" s="37">
        <v>3620241.73</v>
      </c>
      <c r="H115" s="37">
        <v>3620241.73</v>
      </c>
      <c r="I115" s="37">
        <v>3620241.73</v>
      </c>
      <c r="J115" s="37">
        <f t="shared" si="42"/>
        <v>8179758.2699999996</v>
      </c>
    </row>
    <row r="116" spans="1:10" s="34" customFormat="1" ht="25.5" customHeight="1" x14ac:dyDescent="0.25">
      <c r="A116" s="39" t="s">
        <v>159</v>
      </c>
      <c r="B116" s="40" t="s">
        <v>168</v>
      </c>
      <c r="C116" s="41">
        <v>0</v>
      </c>
      <c r="D116" s="41">
        <f t="shared" si="22"/>
        <v>5800000</v>
      </c>
      <c r="E116" s="41">
        <v>5800000</v>
      </c>
      <c r="F116" s="41">
        <v>993967.84</v>
      </c>
      <c r="G116" s="41">
        <v>993967.84</v>
      </c>
      <c r="H116" s="41">
        <v>993967.84</v>
      </c>
      <c r="I116" s="41">
        <v>993967.84</v>
      </c>
      <c r="J116" s="41">
        <f>(E116-F116)</f>
        <v>4806032.16</v>
      </c>
    </row>
    <row r="117" spans="1:10" s="34" customFormat="1" ht="25.5" customHeight="1" x14ac:dyDescent="0.25">
      <c r="A117" s="39" t="s">
        <v>160</v>
      </c>
      <c r="B117" s="40" t="s">
        <v>174</v>
      </c>
      <c r="C117" s="41">
        <v>2000000</v>
      </c>
      <c r="D117" s="41">
        <f t="shared" si="22"/>
        <v>0</v>
      </c>
      <c r="E117" s="41">
        <v>2000000</v>
      </c>
      <c r="F117" s="41">
        <v>0</v>
      </c>
      <c r="G117" s="41">
        <v>0</v>
      </c>
      <c r="H117" s="41">
        <v>0</v>
      </c>
      <c r="I117" s="41">
        <v>0</v>
      </c>
      <c r="J117" s="41">
        <f>(E117-F117)</f>
        <v>2000000</v>
      </c>
    </row>
    <row r="118" spans="1:10" s="34" customFormat="1" ht="25.5" customHeight="1" x14ac:dyDescent="0.25">
      <c r="A118" s="39" t="s">
        <v>161</v>
      </c>
      <c r="B118" s="40" t="s">
        <v>165</v>
      </c>
      <c r="C118" s="41">
        <v>0</v>
      </c>
      <c r="D118" s="41">
        <f t="shared" si="22"/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f>(E118-F118)</f>
        <v>0</v>
      </c>
    </row>
    <row r="119" spans="1:10" s="34" customFormat="1" ht="25.5" customHeight="1" x14ac:dyDescent="0.25">
      <c r="A119" s="39" t="s">
        <v>162</v>
      </c>
      <c r="B119" s="40" t="s">
        <v>166</v>
      </c>
      <c r="C119" s="41">
        <v>4000000</v>
      </c>
      <c r="D119" s="41">
        <f t="shared" si="22"/>
        <v>0</v>
      </c>
      <c r="E119" s="41">
        <v>4000000</v>
      </c>
      <c r="F119" s="41">
        <v>2626273.89</v>
      </c>
      <c r="G119" s="41">
        <v>2626273.89</v>
      </c>
      <c r="H119" s="41">
        <v>2626273.89</v>
      </c>
      <c r="I119" s="41">
        <v>2626273.89</v>
      </c>
      <c r="J119" s="41">
        <f>(E119-F119)</f>
        <v>1373726.1099999999</v>
      </c>
    </row>
    <row r="120" spans="1:10" s="34" customFormat="1" ht="25.5" customHeight="1" x14ac:dyDescent="0.25">
      <c r="A120" s="39" t="s">
        <v>163</v>
      </c>
      <c r="B120" s="40" t="s">
        <v>169</v>
      </c>
      <c r="C120" s="41">
        <v>0</v>
      </c>
      <c r="D120" s="41">
        <f t="shared" si="22"/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f>(E120-F120)</f>
        <v>0</v>
      </c>
    </row>
    <row r="121" spans="1:10" s="45" customFormat="1" ht="25.5" customHeight="1" x14ac:dyDescent="0.25">
      <c r="A121" s="42">
        <v>9</v>
      </c>
      <c r="B121" s="33" t="s">
        <v>213</v>
      </c>
      <c r="C121" s="37">
        <f>SUM(C122)</f>
        <v>1000000</v>
      </c>
      <c r="D121" s="37">
        <f t="shared" si="22"/>
        <v>-1000000</v>
      </c>
      <c r="E121" s="37">
        <f t="shared" ref="E121:J122" si="43">SUM(E122)</f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>SUM(J122)</f>
        <v>0</v>
      </c>
    </row>
    <row r="122" spans="1:10" s="34" customFormat="1" ht="25.5" customHeight="1" x14ac:dyDescent="0.25">
      <c r="A122" s="38" t="s">
        <v>203</v>
      </c>
      <c r="B122" s="33" t="s">
        <v>205</v>
      </c>
      <c r="C122" s="37">
        <f>SUM(C123)</f>
        <v>1000000</v>
      </c>
      <c r="D122" s="37">
        <f t="shared" si="22"/>
        <v>-1000000</v>
      </c>
      <c r="E122" s="37">
        <f t="shared" si="43"/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43"/>
        <v>0</v>
      </c>
    </row>
    <row r="123" spans="1:10" s="34" customFormat="1" ht="25.5" customHeight="1" x14ac:dyDescent="0.25">
      <c r="A123" s="39" t="s">
        <v>204</v>
      </c>
      <c r="B123" s="40" t="s">
        <v>206</v>
      </c>
      <c r="C123" s="41">
        <v>1000000</v>
      </c>
      <c r="D123" s="41">
        <f t="shared" si="22"/>
        <v>-1000000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f>(E123-F123)</f>
        <v>0</v>
      </c>
    </row>
    <row r="124" spans="1:10" s="34" customFormat="1" ht="25.5" customHeight="1" x14ac:dyDescent="0.25">
      <c r="A124" s="42"/>
      <c r="B124" s="40"/>
      <c r="C124" s="41"/>
      <c r="D124" s="41"/>
      <c r="E124" s="41"/>
      <c r="F124" s="46"/>
      <c r="G124" s="46"/>
      <c r="H124" s="46"/>
      <c r="I124" s="46"/>
      <c r="J124" s="46"/>
    </row>
    <row r="125" spans="1:10" s="34" customFormat="1" ht="25.5" customHeight="1" x14ac:dyDescent="0.25">
      <c r="A125" s="79" t="s">
        <v>222</v>
      </c>
      <c r="B125" s="80"/>
      <c r="C125" s="7">
        <f>SUM(C126,C139,C146)</f>
        <v>91319085.989999995</v>
      </c>
      <c r="D125" s="7">
        <f t="shared" si="22"/>
        <v>1177351.0100000203</v>
      </c>
      <c r="E125" s="7">
        <f>SUM(E126,E139,E146)</f>
        <v>92496437.000000015</v>
      </c>
      <c r="F125" s="7">
        <v>49538526</v>
      </c>
      <c r="G125" s="7">
        <v>49538526</v>
      </c>
      <c r="H125" s="7">
        <v>49538526</v>
      </c>
      <c r="I125" s="7">
        <v>49538526</v>
      </c>
      <c r="J125" s="7">
        <f t="shared" ref="J125" si="44">SUM(J126,J139,J146)</f>
        <v>42957911.000000007</v>
      </c>
    </row>
    <row r="126" spans="1:10" s="34" customFormat="1" ht="25.5" customHeight="1" x14ac:dyDescent="0.25">
      <c r="A126" s="35">
        <v>1</v>
      </c>
      <c r="B126" s="36" t="s">
        <v>1</v>
      </c>
      <c r="C126" s="37">
        <f t="shared" ref="C126:J126" si="45">SUM(C127,C129,C131,C137)</f>
        <v>89226992</v>
      </c>
      <c r="D126" s="37">
        <f t="shared" si="22"/>
        <v>2373745.0000000149</v>
      </c>
      <c r="E126" s="37">
        <f t="shared" si="45"/>
        <v>91600737.000000015</v>
      </c>
      <c r="F126" s="37">
        <v>48933141</v>
      </c>
      <c r="G126" s="37">
        <v>48933141</v>
      </c>
      <c r="H126" s="37">
        <v>48933141</v>
      </c>
      <c r="I126" s="37">
        <v>48933141</v>
      </c>
      <c r="J126" s="37">
        <f t="shared" si="45"/>
        <v>42667596.000000007</v>
      </c>
    </row>
    <row r="127" spans="1:10" s="34" customFormat="1" ht="25.5" customHeight="1" x14ac:dyDescent="0.25">
      <c r="A127" s="38">
        <v>1.1000000000000001</v>
      </c>
      <c r="B127" s="33" t="s">
        <v>21</v>
      </c>
      <c r="C127" s="37">
        <f>SUM(C128)</f>
        <v>71494000</v>
      </c>
      <c r="D127" s="37">
        <f t="shared" si="22"/>
        <v>4950052.9300000072</v>
      </c>
      <c r="E127" s="37">
        <f t="shared" ref="E127:J127" si="46">SUM(E128)</f>
        <v>76444052.930000007</v>
      </c>
      <c r="F127" s="37">
        <v>45430934</v>
      </c>
      <c r="G127" s="37">
        <v>45430934</v>
      </c>
      <c r="H127" s="37">
        <v>45430934</v>
      </c>
      <c r="I127" s="37">
        <v>45430934</v>
      </c>
      <c r="J127" s="37">
        <f t="shared" si="46"/>
        <v>31013118.930000007</v>
      </c>
    </row>
    <row r="128" spans="1:10" s="34" customFormat="1" ht="25.5" customHeight="1" x14ac:dyDescent="0.25">
      <c r="A128" s="39" t="s">
        <v>42</v>
      </c>
      <c r="B128" s="40" t="s">
        <v>43</v>
      </c>
      <c r="C128" s="41">
        <v>71494000</v>
      </c>
      <c r="D128" s="41">
        <f t="shared" si="22"/>
        <v>4950052.9300000072</v>
      </c>
      <c r="E128" s="41">
        <v>76444052.930000007</v>
      </c>
      <c r="F128" s="41">
        <v>45430934</v>
      </c>
      <c r="G128" s="41">
        <v>45430934</v>
      </c>
      <c r="H128" s="41">
        <v>45430934</v>
      </c>
      <c r="I128" s="41">
        <v>45430934</v>
      </c>
      <c r="J128" s="41">
        <f>(E128-F128)</f>
        <v>31013118.930000007</v>
      </c>
    </row>
    <row r="129" spans="1:10" s="34" customFormat="1" ht="25.5" customHeight="1" x14ac:dyDescent="0.25">
      <c r="A129" s="38">
        <v>1.2</v>
      </c>
      <c r="B129" s="33" t="s">
        <v>22</v>
      </c>
      <c r="C129" s="37">
        <f>SUM(C130)</f>
        <v>9938580</v>
      </c>
      <c r="D129" s="37">
        <f t="shared" si="22"/>
        <v>-585506.3200000003</v>
      </c>
      <c r="E129" s="37">
        <f t="shared" ref="E129:J129" si="47">SUM(E130)</f>
        <v>9353073.6799999997</v>
      </c>
      <c r="F129" s="37">
        <v>449238</v>
      </c>
      <c r="G129" s="37">
        <v>449238</v>
      </c>
      <c r="H129" s="37">
        <v>449238</v>
      </c>
      <c r="I129" s="37">
        <v>449238</v>
      </c>
      <c r="J129" s="37">
        <f t="shared" si="47"/>
        <v>8903835.6799999997</v>
      </c>
    </row>
    <row r="130" spans="1:10" s="34" customFormat="1" ht="25.5" customHeight="1" x14ac:dyDescent="0.25">
      <c r="A130" s="39" t="s">
        <v>44</v>
      </c>
      <c r="B130" s="40" t="s">
        <v>45</v>
      </c>
      <c r="C130" s="41">
        <v>9938580</v>
      </c>
      <c r="D130" s="41">
        <f t="shared" si="22"/>
        <v>-585506.3200000003</v>
      </c>
      <c r="E130" s="41">
        <v>9353073.6799999997</v>
      </c>
      <c r="F130" s="41">
        <v>449238</v>
      </c>
      <c r="G130" s="41">
        <v>449238</v>
      </c>
      <c r="H130" s="41">
        <v>449238</v>
      </c>
      <c r="I130" s="41">
        <v>449238</v>
      </c>
      <c r="J130" s="41">
        <f>(E130-F130)</f>
        <v>8903835.6799999997</v>
      </c>
    </row>
    <row r="131" spans="1:10" s="34" customFormat="1" ht="25.5" customHeight="1" x14ac:dyDescent="0.25">
      <c r="A131" s="38">
        <v>1.3</v>
      </c>
      <c r="B131" s="33" t="s">
        <v>2</v>
      </c>
      <c r="C131" s="37">
        <f>SUM(C133,C136,C132)</f>
        <v>4774730</v>
      </c>
      <c r="D131" s="37">
        <f t="shared" si="22"/>
        <v>-1019332.1100000003</v>
      </c>
      <c r="E131" s="37">
        <f t="shared" ref="E131:J131" si="48">SUM(E133,E136,E132)</f>
        <v>3755397.8899999997</v>
      </c>
      <c r="F131" s="37">
        <v>1690279</v>
      </c>
      <c r="G131" s="37">
        <v>1690279</v>
      </c>
      <c r="H131" s="37">
        <v>1690279</v>
      </c>
      <c r="I131" s="37">
        <v>1690279</v>
      </c>
      <c r="J131" s="37">
        <f t="shared" si="48"/>
        <v>2065118.8900000001</v>
      </c>
    </row>
    <row r="132" spans="1:10" s="48" customFormat="1" ht="25.5" customHeight="1" x14ac:dyDescent="0.25">
      <c r="A132" s="47" t="s">
        <v>217</v>
      </c>
      <c r="B132" s="40" t="s">
        <v>223</v>
      </c>
      <c r="C132" s="41">
        <v>1459200</v>
      </c>
      <c r="D132" s="41">
        <f t="shared" si="22"/>
        <v>-157988.6100000001</v>
      </c>
      <c r="E132" s="41">
        <v>1301211.3899999999</v>
      </c>
      <c r="F132" s="41">
        <v>733760</v>
      </c>
      <c r="G132" s="41">
        <v>733760</v>
      </c>
      <c r="H132" s="41">
        <v>733760</v>
      </c>
      <c r="I132" s="41">
        <v>733760</v>
      </c>
      <c r="J132" s="41">
        <f>(E132-F132)</f>
        <v>567451.3899999999</v>
      </c>
    </row>
    <row r="133" spans="1:10" s="34" customFormat="1" ht="25.5" customHeight="1" x14ac:dyDescent="0.25">
      <c r="A133" s="42" t="s">
        <v>46</v>
      </c>
      <c r="B133" s="33" t="s">
        <v>47</v>
      </c>
      <c r="C133" s="37">
        <f>SUM(C134:C135)</f>
        <v>3315530</v>
      </c>
      <c r="D133" s="37">
        <f t="shared" si="22"/>
        <v>-1126107.0899999999</v>
      </c>
      <c r="E133" s="37">
        <f t="shared" ref="E133:J133" si="49">SUM(E134:E135)</f>
        <v>2189422.91</v>
      </c>
      <c r="F133" s="37">
        <v>947607</v>
      </c>
      <c r="G133" s="37">
        <v>947607</v>
      </c>
      <c r="H133" s="37">
        <v>947607</v>
      </c>
      <c r="I133" s="37">
        <v>947607</v>
      </c>
      <c r="J133" s="37">
        <f t="shared" si="49"/>
        <v>1241815.9100000001</v>
      </c>
    </row>
    <row r="134" spans="1:10" s="34" customFormat="1" ht="25.5" customHeight="1" x14ac:dyDescent="0.25">
      <c r="A134" s="39" t="s">
        <v>50</v>
      </c>
      <c r="B134" s="40" t="s">
        <v>48</v>
      </c>
      <c r="C134" s="41">
        <v>1892935</v>
      </c>
      <c r="D134" s="41">
        <f t="shared" si="22"/>
        <v>296487.91000000015</v>
      </c>
      <c r="E134" s="41">
        <v>2189422.91</v>
      </c>
      <c r="F134" s="41">
        <v>947607</v>
      </c>
      <c r="G134" s="41">
        <v>947607</v>
      </c>
      <c r="H134" s="41">
        <v>947607</v>
      </c>
      <c r="I134" s="41">
        <v>947607</v>
      </c>
      <c r="J134" s="41">
        <f>(E134-F134)</f>
        <v>1241815.9100000001</v>
      </c>
    </row>
    <row r="135" spans="1:10" s="34" customFormat="1" ht="25.5" customHeight="1" x14ac:dyDescent="0.25">
      <c r="A135" s="39" t="s">
        <v>51</v>
      </c>
      <c r="B135" s="40" t="s">
        <v>172</v>
      </c>
      <c r="C135" s="41">
        <v>1422595</v>
      </c>
      <c r="D135" s="41">
        <f t="shared" ref="D135:D169" si="50">+E135-C135</f>
        <v>-1422595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f>(E135-F135)</f>
        <v>0</v>
      </c>
    </row>
    <row r="136" spans="1:10" s="34" customFormat="1" ht="25.5" customHeight="1" x14ac:dyDescent="0.25">
      <c r="A136" s="39" t="s">
        <v>52</v>
      </c>
      <c r="B136" s="40" t="s">
        <v>53</v>
      </c>
      <c r="C136" s="41">
        <v>0</v>
      </c>
      <c r="D136" s="41">
        <f t="shared" si="50"/>
        <v>264763.59000000003</v>
      </c>
      <c r="E136" s="41">
        <v>264763.59000000003</v>
      </c>
      <c r="F136" s="41">
        <v>8912</v>
      </c>
      <c r="G136" s="41">
        <v>8912</v>
      </c>
      <c r="H136" s="41">
        <v>8912</v>
      </c>
      <c r="I136" s="41">
        <v>8912</v>
      </c>
      <c r="J136" s="41">
        <f>(E136-F136)</f>
        <v>255851.59000000003</v>
      </c>
    </row>
    <row r="137" spans="1:10" s="34" customFormat="1" ht="25.5" customHeight="1" x14ac:dyDescent="0.25">
      <c r="A137" s="38">
        <v>1.5</v>
      </c>
      <c r="B137" s="33" t="s">
        <v>3</v>
      </c>
      <c r="C137" s="37">
        <f t="shared" ref="C137:J137" si="51">SUM(C138:C138)</f>
        <v>3019682</v>
      </c>
      <c r="D137" s="37">
        <f t="shared" si="50"/>
        <v>-971469.5</v>
      </c>
      <c r="E137" s="37">
        <f t="shared" si="51"/>
        <v>2048212.5</v>
      </c>
      <c r="F137" s="37">
        <v>1362690</v>
      </c>
      <c r="G137" s="37">
        <v>1362690</v>
      </c>
      <c r="H137" s="37">
        <v>1362690</v>
      </c>
      <c r="I137" s="37">
        <v>1362690</v>
      </c>
      <c r="J137" s="37">
        <f t="shared" si="51"/>
        <v>685522.5</v>
      </c>
    </row>
    <row r="138" spans="1:10" s="34" customFormat="1" ht="25.5" customHeight="1" x14ac:dyDescent="0.25">
      <c r="A138" s="39" t="s">
        <v>214</v>
      </c>
      <c r="B138" s="40" t="s">
        <v>215</v>
      </c>
      <c r="C138" s="41">
        <v>3019682</v>
      </c>
      <c r="D138" s="41">
        <f t="shared" si="50"/>
        <v>-971469.5</v>
      </c>
      <c r="E138" s="41">
        <v>2048212.5</v>
      </c>
      <c r="F138" s="41">
        <v>1362690</v>
      </c>
      <c r="G138" s="41">
        <v>1362690</v>
      </c>
      <c r="H138" s="41">
        <v>1362690</v>
      </c>
      <c r="I138" s="41">
        <v>1362690</v>
      </c>
      <c r="J138" s="41">
        <f>(E138-F138)</f>
        <v>685522.5</v>
      </c>
    </row>
    <row r="139" spans="1:10" s="34" customFormat="1" ht="25.5" customHeight="1" x14ac:dyDescent="0.25">
      <c r="A139" s="35">
        <v>3</v>
      </c>
      <c r="B139" s="36" t="s">
        <v>8</v>
      </c>
      <c r="C139" s="37">
        <f>SUM(C140,C142,C144)</f>
        <v>1224593.99</v>
      </c>
      <c r="D139" s="37">
        <f t="shared" si="50"/>
        <v>-1222394.49</v>
      </c>
      <c r="E139" s="37">
        <f t="shared" ref="E139:J139" si="52">SUM(E140,E142,E144)</f>
        <v>2199.5</v>
      </c>
      <c r="F139" s="37">
        <v>0</v>
      </c>
      <c r="G139" s="37">
        <v>0</v>
      </c>
      <c r="H139" s="37">
        <v>0</v>
      </c>
      <c r="I139" s="37">
        <v>0</v>
      </c>
      <c r="J139" s="37">
        <f t="shared" si="52"/>
        <v>2199.5</v>
      </c>
    </row>
    <row r="140" spans="1:10" s="34" customFormat="1" ht="25.5" customHeight="1" x14ac:dyDescent="0.25">
      <c r="A140" s="38">
        <v>3.2</v>
      </c>
      <c r="B140" s="33" t="s">
        <v>10</v>
      </c>
      <c r="C140" s="37">
        <f>SUM(C141)</f>
        <v>354694</v>
      </c>
      <c r="D140" s="37">
        <f t="shared" si="50"/>
        <v>-354694</v>
      </c>
      <c r="E140" s="37">
        <f t="shared" ref="E140:J140" si="53">SUM(E141)</f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f t="shared" si="53"/>
        <v>0</v>
      </c>
    </row>
    <row r="141" spans="1:10" s="34" customFormat="1" ht="25.5" customHeight="1" x14ac:dyDescent="0.25">
      <c r="A141" s="39" t="s">
        <v>86</v>
      </c>
      <c r="B141" s="40" t="s">
        <v>90</v>
      </c>
      <c r="C141" s="41">
        <v>354694</v>
      </c>
      <c r="D141" s="41">
        <f t="shared" si="50"/>
        <v>-354694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f>(E141-F141)</f>
        <v>0</v>
      </c>
    </row>
    <row r="142" spans="1:10" s="34" customFormat="1" ht="25.5" customHeight="1" x14ac:dyDescent="0.25">
      <c r="A142" s="38">
        <v>3.4</v>
      </c>
      <c r="B142" s="33" t="s">
        <v>28</v>
      </c>
      <c r="C142" s="37">
        <f>SUM(C143)</f>
        <v>2399.9899999999998</v>
      </c>
      <c r="D142" s="37">
        <f t="shared" si="50"/>
        <v>-200.48999999999978</v>
      </c>
      <c r="E142" s="37">
        <f t="shared" ref="E142:J142" si="54">SUM(E143)</f>
        <v>2199.5</v>
      </c>
      <c r="F142" s="37">
        <v>0</v>
      </c>
      <c r="G142" s="37">
        <v>0</v>
      </c>
      <c r="H142" s="37">
        <v>0</v>
      </c>
      <c r="I142" s="37">
        <v>0</v>
      </c>
      <c r="J142" s="37">
        <f t="shared" si="54"/>
        <v>2199.5</v>
      </c>
    </row>
    <row r="143" spans="1:10" s="34" customFormat="1" ht="25.5" customHeight="1" x14ac:dyDescent="0.25">
      <c r="A143" s="39" t="s">
        <v>106</v>
      </c>
      <c r="B143" s="40" t="s">
        <v>107</v>
      </c>
      <c r="C143" s="41">
        <v>2399.9899999999998</v>
      </c>
      <c r="D143" s="41">
        <f t="shared" si="50"/>
        <v>-200.48999999999978</v>
      </c>
      <c r="E143" s="41">
        <v>2199.5</v>
      </c>
      <c r="F143" s="41">
        <v>0</v>
      </c>
      <c r="G143" s="41">
        <v>0</v>
      </c>
      <c r="H143" s="41">
        <v>0</v>
      </c>
      <c r="I143" s="41">
        <v>0</v>
      </c>
      <c r="J143" s="41">
        <f>(E143-F143)</f>
        <v>2199.5</v>
      </c>
    </row>
    <row r="144" spans="1:10" s="45" customFormat="1" ht="25.5" customHeight="1" x14ac:dyDescent="0.25">
      <c r="A144" s="38">
        <v>3.9</v>
      </c>
      <c r="B144" s="33" t="s">
        <v>13</v>
      </c>
      <c r="C144" s="37">
        <f>SUM(C145)</f>
        <v>867500</v>
      </c>
      <c r="D144" s="37">
        <f t="shared" si="50"/>
        <v>-867500</v>
      </c>
      <c r="E144" s="37">
        <f t="shared" ref="E144:J144" si="55">SUM(E145)</f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f t="shared" si="55"/>
        <v>0</v>
      </c>
    </row>
    <row r="145" spans="1:10" s="34" customFormat="1" ht="25.5" customHeight="1" x14ac:dyDescent="0.25">
      <c r="A145" s="39" t="s">
        <v>129</v>
      </c>
      <c r="B145" s="40" t="s">
        <v>13</v>
      </c>
      <c r="C145" s="41">
        <v>867500</v>
      </c>
      <c r="D145" s="41">
        <f t="shared" si="50"/>
        <v>-867500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f>(E145-F145)</f>
        <v>0</v>
      </c>
    </row>
    <row r="146" spans="1:10" s="34" customFormat="1" ht="25.5" customHeight="1" x14ac:dyDescent="0.25">
      <c r="A146" s="35">
        <v>4</v>
      </c>
      <c r="B146" s="36" t="s">
        <v>31</v>
      </c>
      <c r="C146" s="37">
        <f>SUM(C147)</f>
        <v>867500</v>
      </c>
      <c r="D146" s="37">
        <f t="shared" si="50"/>
        <v>26000.5</v>
      </c>
      <c r="E146" s="37">
        <f t="shared" ref="E146:J146" si="56">SUM(E147)</f>
        <v>893500.5</v>
      </c>
      <c r="F146" s="37">
        <v>605385</v>
      </c>
      <c r="G146" s="37">
        <v>605385</v>
      </c>
      <c r="H146" s="37">
        <v>605385</v>
      </c>
      <c r="I146" s="37">
        <v>605385</v>
      </c>
      <c r="J146" s="37">
        <f t="shared" si="56"/>
        <v>288115.5</v>
      </c>
    </row>
    <row r="147" spans="1:10" s="34" customFormat="1" ht="25.5" customHeight="1" x14ac:dyDescent="0.25">
      <c r="A147" s="38">
        <v>4.4000000000000004</v>
      </c>
      <c r="B147" s="33" t="s">
        <v>15</v>
      </c>
      <c r="C147" s="37">
        <f>SUM(C148:C148)</f>
        <v>867500</v>
      </c>
      <c r="D147" s="37">
        <f t="shared" si="50"/>
        <v>26000.5</v>
      </c>
      <c r="E147" s="37">
        <f t="shared" ref="E147:J147" si="57">SUM(E148:E148)</f>
        <v>893500.5</v>
      </c>
      <c r="F147" s="37">
        <v>605385</v>
      </c>
      <c r="G147" s="37">
        <v>605385</v>
      </c>
      <c r="H147" s="37">
        <v>605385</v>
      </c>
      <c r="I147" s="37">
        <v>605385</v>
      </c>
      <c r="J147" s="37">
        <f t="shared" si="57"/>
        <v>288115.5</v>
      </c>
    </row>
    <row r="148" spans="1:10" s="34" customFormat="1" ht="25.5" customHeight="1" x14ac:dyDescent="0.25">
      <c r="A148" s="39" t="s">
        <v>139</v>
      </c>
      <c r="B148" s="40" t="s">
        <v>142</v>
      </c>
      <c r="C148" s="41">
        <v>867500</v>
      </c>
      <c r="D148" s="41">
        <f t="shared" si="50"/>
        <v>26000.5</v>
      </c>
      <c r="E148" s="41">
        <v>893500.5</v>
      </c>
      <c r="F148" s="41">
        <v>605385</v>
      </c>
      <c r="G148" s="41">
        <v>605385</v>
      </c>
      <c r="H148" s="41">
        <v>605385</v>
      </c>
      <c r="I148" s="41">
        <v>605385</v>
      </c>
      <c r="J148" s="41">
        <f>(E148-F148)</f>
        <v>288115.5</v>
      </c>
    </row>
    <row r="149" spans="1:10" s="34" customFormat="1" ht="25.5" customHeight="1" x14ac:dyDescent="0.25">
      <c r="A149" s="38"/>
      <c r="B149" s="33"/>
      <c r="C149" s="49"/>
      <c r="D149" s="49"/>
      <c r="E149" s="49"/>
      <c r="F149" s="50"/>
      <c r="G149" s="50"/>
      <c r="H149" s="50"/>
      <c r="I149" s="50"/>
      <c r="J149" s="50"/>
    </row>
    <row r="150" spans="1:10" s="34" customFormat="1" ht="25.5" customHeight="1" x14ac:dyDescent="0.25">
      <c r="A150" s="79" t="s">
        <v>224</v>
      </c>
      <c r="B150" s="80"/>
      <c r="C150" s="7">
        <f>SUM(C151,C165,C168)</f>
        <v>35825424.009999998</v>
      </c>
      <c r="D150" s="7">
        <f t="shared" si="50"/>
        <v>-325133.00999999791</v>
      </c>
      <c r="E150" s="7">
        <f t="shared" ref="E150:J150" si="58">SUM(E151,E165,E168)</f>
        <v>35500291</v>
      </c>
      <c r="F150" s="7">
        <v>17173661</v>
      </c>
      <c r="G150" s="7">
        <v>17173661</v>
      </c>
      <c r="H150" s="7">
        <v>17173661</v>
      </c>
      <c r="I150" s="7">
        <v>17173661</v>
      </c>
      <c r="J150" s="7">
        <f t="shared" si="58"/>
        <v>18326630</v>
      </c>
    </row>
    <row r="151" spans="1:10" s="34" customFormat="1" ht="25.5" customHeight="1" x14ac:dyDescent="0.25">
      <c r="A151" s="35">
        <v>1</v>
      </c>
      <c r="B151" s="36" t="s">
        <v>1</v>
      </c>
      <c r="C151" s="37">
        <f t="shared" ref="C151:J151" si="59">SUM(C152,C155,C157,C163)</f>
        <v>34687339</v>
      </c>
      <c r="D151" s="37">
        <f t="shared" si="50"/>
        <v>-104210</v>
      </c>
      <c r="E151" s="37">
        <f t="shared" si="59"/>
        <v>34583129</v>
      </c>
      <c r="F151" s="37">
        <v>17173661</v>
      </c>
      <c r="G151" s="37">
        <v>17173661</v>
      </c>
      <c r="H151" s="37">
        <v>17173661</v>
      </c>
      <c r="I151" s="37">
        <v>17173661</v>
      </c>
      <c r="J151" s="37">
        <f t="shared" si="59"/>
        <v>17409468</v>
      </c>
    </row>
    <row r="152" spans="1:10" s="34" customFormat="1" ht="25.5" customHeight="1" x14ac:dyDescent="0.25">
      <c r="A152" s="38">
        <v>1.1000000000000001</v>
      </c>
      <c r="B152" s="33" t="s">
        <v>21</v>
      </c>
      <c r="C152" s="37">
        <f>SUM(C153:C154)</f>
        <v>22478865.800000001</v>
      </c>
      <c r="D152" s="37">
        <f t="shared" si="50"/>
        <v>1244973.1099999994</v>
      </c>
      <c r="E152" s="37">
        <f t="shared" ref="E152:J152" si="60">SUM(E153:E154)</f>
        <v>23723838.91</v>
      </c>
      <c r="F152" s="37">
        <v>16942574</v>
      </c>
      <c r="G152" s="37">
        <v>16942574</v>
      </c>
      <c r="H152" s="37">
        <v>16942574</v>
      </c>
      <c r="I152" s="37">
        <v>16942574</v>
      </c>
      <c r="J152" s="37">
        <f t="shared" si="60"/>
        <v>6781264.9100000001</v>
      </c>
    </row>
    <row r="153" spans="1:10" s="34" customFormat="1" ht="25.5" customHeight="1" x14ac:dyDescent="0.25">
      <c r="A153" s="39" t="s">
        <v>40</v>
      </c>
      <c r="B153" s="40" t="s">
        <v>41</v>
      </c>
      <c r="C153" s="41">
        <v>13733907</v>
      </c>
      <c r="D153" s="41">
        <f t="shared" si="50"/>
        <v>-947166</v>
      </c>
      <c r="E153" s="41">
        <v>12786741</v>
      </c>
      <c r="F153" s="41">
        <v>8480248</v>
      </c>
      <c r="G153" s="41">
        <v>8480248</v>
      </c>
      <c r="H153" s="41">
        <v>8480248</v>
      </c>
      <c r="I153" s="41">
        <v>8480248</v>
      </c>
      <c r="J153" s="41">
        <f>(E153-F153)</f>
        <v>4306493</v>
      </c>
    </row>
    <row r="154" spans="1:10" s="34" customFormat="1" ht="25.5" customHeight="1" x14ac:dyDescent="0.25">
      <c r="A154" s="39" t="s">
        <v>42</v>
      </c>
      <c r="B154" s="40" t="s">
        <v>43</v>
      </c>
      <c r="C154" s="41">
        <v>8744958.8000000007</v>
      </c>
      <c r="D154" s="41">
        <f t="shared" si="50"/>
        <v>2192139.1099999994</v>
      </c>
      <c r="E154" s="41">
        <v>10937097.91</v>
      </c>
      <c r="F154" s="41">
        <v>8462326</v>
      </c>
      <c r="G154" s="41">
        <v>8462326</v>
      </c>
      <c r="H154" s="41">
        <v>8462326</v>
      </c>
      <c r="I154" s="41">
        <v>8462326</v>
      </c>
      <c r="J154" s="41">
        <f>(E154-F154)</f>
        <v>2474771.91</v>
      </c>
    </row>
    <row r="155" spans="1:10" s="34" customFormat="1" ht="25.5" customHeight="1" x14ac:dyDescent="0.25">
      <c r="A155" s="38">
        <v>1.2</v>
      </c>
      <c r="B155" s="33" t="s">
        <v>22</v>
      </c>
      <c r="C155" s="37">
        <f>SUM(C156)</f>
        <v>0</v>
      </c>
      <c r="D155" s="37">
        <f t="shared" si="50"/>
        <v>0</v>
      </c>
      <c r="E155" s="37">
        <f t="shared" ref="E155:J155" si="61">SUM(E156)</f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f t="shared" si="61"/>
        <v>0</v>
      </c>
    </row>
    <row r="156" spans="1:10" s="34" customFormat="1" ht="25.5" customHeight="1" x14ac:dyDescent="0.25">
      <c r="A156" s="39" t="s">
        <v>44</v>
      </c>
      <c r="B156" s="40" t="s">
        <v>45</v>
      </c>
      <c r="C156" s="41">
        <v>0</v>
      </c>
      <c r="D156" s="41">
        <f t="shared" si="50"/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f>(E156-F156)</f>
        <v>0</v>
      </c>
    </row>
    <row r="157" spans="1:10" s="34" customFormat="1" ht="25.5" customHeight="1" x14ac:dyDescent="0.25">
      <c r="A157" s="38">
        <v>1.3</v>
      </c>
      <c r="B157" s="33" t="s">
        <v>2</v>
      </c>
      <c r="C157" s="37">
        <f>SUM(C158,C159,C162)</f>
        <v>11920442.199999999</v>
      </c>
      <c r="D157" s="37">
        <f t="shared" si="50"/>
        <v>-1281907.1099999975</v>
      </c>
      <c r="E157" s="37">
        <f t="shared" ref="E157:J157" si="62">SUM(E158,E159,E162)</f>
        <v>10638535.090000002</v>
      </c>
      <c r="F157" s="37">
        <v>25837</v>
      </c>
      <c r="G157" s="37">
        <v>25837</v>
      </c>
      <c r="H157" s="37">
        <v>25837</v>
      </c>
      <c r="I157" s="37">
        <v>25837</v>
      </c>
      <c r="J157" s="37">
        <f t="shared" si="62"/>
        <v>10612698.090000002</v>
      </c>
    </row>
    <row r="158" spans="1:10" s="34" customFormat="1" ht="25.5" customHeight="1" x14ac:dyDescent="0.25">
      <c r="A158" s="39" t="s">
        <v>217</v>
      </c>
      <c r="B158" s="40" t="s">
        <v>223</v>
      </c>
      <c r="C158" s="41">
        <v>182400</v>
      </c>
      <c r="D158" s="41">
        <f t="shared" si="50"/>
        <v>25051.420000000013</v>
      </c>
      <c r="E158" s="41">
        <v>207451.42</v>
      </c>
      <c r="F158" s="41">
        <v>0</v>
      </c>
      <c r="G158" s="41">
        <v>0</v>
      </c>
      <c r="H158" s="41">
        <v>0</v>
      </c>
      <c r="I158" s="41">
        <v>0</v>
      </c>
      <c r="J158" s="41">
        <f>(E158-F158)</f>
        <v>207451.42</v>
      </c>
    </row>
    <row r="159" spans="1:10" s="34" customFormat="1" ht="25.5" customHeight="1" x14ac:dyDescent="0.25">
      <c r="A159" s="42" t="s">
        <v>46</v>
      </c>
      <c r="B159" s="33" t="s">
        <v>47</v>
      </c>
      <c r="C159" s="37">
        <f>SUM(C160:C161)</f>
        <v>11546228.199999999</v>
      </c>
      <c r="D159" s="37">
        <f t="shared" si="50"/>
        <v>-1145202.9099999983</v>
      </c>
      <c r="E159" s="37">
        <f t="shared" ref="E159:J159" si="63">SUM(E160:E161)</f>
        <v>10401025.290000001</v>
      </c>
      <c r="F159" s="37">
        <v>25837</v>
      </c>
      <c r="G159" s="37">
        <v>25837</v>
      </c>
      <c r="H159" s="37">
        <v>25837</v>
      </c>
      <c r="I159" s="37">
        <v>25837</v>
      </c>
      <c r="J159" s="37">
        <f t="shared" si="63"/>
        <v>10375188.290000001</v>
      </c>
    </row>
    <row r="160" spans="1:10" s="34" customFormat="1" ht="25.5" customHeight="1" x14ac:dyDescent="0.25">
      <c r="A160" s="39" t="s">
        <v>50</v>
      </c>
      <c r="B160" s="40" t="s">
        <v>48</v>
      </c>
      <c r="C160" s="41">
        <v>250771.20000000001</v>
      </c>
      <c r="D160" s="41">
        <f t="shared" si="50"/>
        <v>69404.77999999997</v>
      </c>
      <c r="E160" s="41">
        <v>320175.98</v>
      </c>
      <c r="F160" s="41">
        <v>25837</v>
      </c>
      <c r="G160" s="41">
        <v>25837</v>
      </c>
      <c r="H160" s="41">
        <v>25837</v>
      </c>
      <c r="I160" s="41">
        <v>25837</v>
      </c>
      <c r="J160" s="41">
        <f>(E160-F160)</f>
        <v>294338.98</v>
      </c>
    </row>
    <row r="161" spans="1:10" s="34" customFormat="1" ht="25.5" customHeight="1" x14ac:dyDescent="0.25">
      <c r="A161" s="39" t="s">
        <v>51</v>
      </c>
      <c r="B161" s="40" t="s">
        <v>49</v>
      </c>
      <c r="C161" s="41">
        <v>11295457</v>
      </c>
      <c r="D161" s="41">
        <f t="shared" si="50"/>
        <v>-1214607.6899999995</v>
      </c>
      <c r="E161" s="41">
        <v>10080849.310000001</v>
      </c>
      <c r="F161" s="41">
        <v>0</v>
      </c>
      <c r="G161" s="41">
        <v>0</v>
      </c>
      <c r="H161" s="41">
        <v>0</v>
      </c>
      <c r="I161" s="41">
        <v>0</v>
      </c>
      <c r="J161" s="41">
        <f>(E161-F161)</f>
        <v>10080849.310000001</v>
      </c>
    </row>
    <row r="162" spans="1:10" s="34" customFormat="1" ht="25.5" customHeight="1" x14ac:dyDescent="0.25">
      <c r="A162" s="39" t="s">
        <v>52</v>
      </c>
      <c r="B162" s="40" t="s">
        <v>170</v>
      </c>
      <c r="C162" s="41">
        <v>191814</v>
      </c>
      <c r="D162" s="41">
        <f t="shared" si="50"/>
        <v>-161755.62</v>
      </c>
      <c r="E162" s="41">
        <v>30058.38</v>
      </c>
      <c r="F162" s="41">
        <v>0</v>
      </c>
      <c r="G162" s="41">
        <v>0</v>
      </c>
      <c r="H162" s="41">
        <v>0</v>
      </c>
      <c r="I162" s="41">
        <v>0</v>
      </c>
      <c r="J162" s="41">
        <f>(E162-F162)</f>
        <v>30058.38</v>
      </c>
    </row>
    <row r="163" spans="1:10" s="34" customFormat="1" ht="25.5" customHeight="1" x14ac:dyDescent="0.25">
      <c r="A163" s="38">
        <v>1.5</v>
      </c>
      <c r="B163" s="33" t="s">
        <v>3</v>
      </c>
      <c r="C163" s="37">
        <f>SUM(C164)</f>
        <v>288031</v>
      </c>
      <c r="D163" s="37">
        <f t="shared" si="50"/>
        <v>-67276</v>
      </c>
      <c r="E163" s="37">
        <f t="shared" ref="E163:J163" si="64">SUM(E164)</f>
        <v>220755</v>
      </c>
      <c r="F163" s="37">
        <v>205250</v>
      </c>
      <c r="G163" s="37">
        <v>205250</v>
      </c>
      <c r="H163" s="37">
        <v>205250</v>
      </c>
      <c r="I163" s="37">
        <v>205250</v>
      </c>
      <c r="J163" s="37">
        <f t="shared" si="64"/>
        <v>15505</v>
      </c>
    </row>
    <row r="164" spans="1:10" s="34" customFormat="1" ht="25.5" customHeight="1" x14ac:dyDescent="0.25">
      <c r="A164" s="39" t="s">
        <v>214</v>
      </c>
      <c r="B164" s="40" t="s">
        <v>215</v>
      </c>
      <c r="C164" s="41">
        <v>288031</v>
      </c>
      <c r="D164" s="41">
        <f t="shared" si="50"/>
        <v>-67276</v>
      </c>
      <c r="E164" s="41">
        <v>220755</v>
      </c>
      <c r="F164" s="41">
        <v>205250</v>
      </c>
      <c r="G164" s="41">
        <v>205250</v>
      </c>
      <c r="H164" s="41">
        <v>205250</v>
      </c>
      <c r="I164" s="41">
        <v>205250</v>
      </c>
      <c r="J164" s="41">
        <f>(E164-F164)</f>
        <v>15505</v>
      </c>
    </row>
    <row r="165" spans="1:10" s="34" customFormat="1" ht="25.5" customHeight="1" x14ac:dyDescent="0.25">
      <c r="A165" s="35">
        <v>3</v>
      </c>
      <c r="B165" s="36" t="s">
        <v>8</v>
      </c>
      <c r="C165" s="37">
        <f>SUM(C166)</f>
        <v>6000.01</v>
      </c>
      <c r="D165" s="37">
        <f t="shared" si="50"/>
        <v>-1.0000000000218279E-2</v>
      </c>
      <c r="E165" s="37">
        <f t="shared" ref="E165:J166" si="65">SUM(E166)</f>
        <v>6000</v>
      </c>
      <c r="F165" s="37">
        <v>0</v>
      </c>
      <c r="G165" s="37">
        <v>0</v>
      </c>
      <c r="H165" s="37">
        <v>0</v>
      </c>
      <c r="I165" s="37">
        <v>0</v>
      </c>
      <c r="J165" s="37">
        <f t="shared" si="65"/>
        <v>6000</v>
      </c>
    </row>
    <row r="166" spans="1:10" s="34" customFormat="1" ht="25.5" customHeight="1" x14ac:dyDescent="0.25">
      <c r="A166" s="38">
        <v>3.4</v>
      </c>
      <c r="B166" s="33" t="s">
        <v>28</v>
      </c>
      <c r="C166" s="37">
        <f>SUM(C167)</f>
        <v>6000.01</v>
      </c>
      <c r="D166" s="37">
        <f t="shared" si="50"/>
        <v>-1.0000000000218279E-2</v>
      </c>
      <c r="E166" s="37">
        <f t="shared" si="65"/>
        <v>6000</v>
      </c>
      <c r="F166" s="37">
        <v>0</v>
      </c>
      <c r="G166" s="37">
        <v>0</v>
      </c>
      <c r="H166" s="37">
        <v>0</v>
      </c>
      <c r="I166" s="37">
        <v>0</v>
      </c>
      <c r="J166" s="37">
        <f t="shared" si="65"/>
        <v>6000</v>
      </c>
    </row>
    <row r="167" spans="1:10" s="34" customFormat="1" ht="25.5" customHeight="1" x14ac:dyDescent="0.25">
      <c r="A167" s="39" t="s">
        <v>106</v>
      </c>
      <c r="B167" s="40" t="s">
        <v>107</v>
      </c>
      <c r="C167" s="41">
        <v>6000.01</v>
      </c>
      <c r="D167" s="41">
        <f t="shared" si="50"/>
        <v>-1.0000000000218279E-2</v>
      </c>
      <c r="E167" s="41">
        <v>6000</v>
      </c>
      <c r="F167" s="41">
        <v>0</v>
      </c>
      <c r="G167" s="41">
        <v>0</v>
      </c>
      <c r="H167" s="41">
        <v>0</v>
      </c>
      <c r="I167" s="41">
        <v>0</v>
      </c>
      <c r="J167" s="41">
        <f>(E167-F167)</f>
        <v>6000</v>
      </c>
    </row>
    <row r="168" spans="1:10" s="34" customFormat="1" ht="25.5" customHeight="1" x14ac:dyDescent="0.25">
      <c r="A168" s="35">
        <v>4</v>
      </c>
      <c r="B168" s="36" t="s">
        <v>31</v>
      </c>
      <c r="C168" s="37">
        <f>SUM(C169)</f>
        <v>1132085</v>
      </c>
      <c r="D168" s="37">
        <f t="shared" si="50"/>
        <v>-220923</v>
      </c>
      <c r="E168" s="37">
        <f t="shared" ref="E168:E169" si="66">SUM(E169)</f>
        <v>911162</v>
      </c>
      <c r="F168" s="37">
        <v>0</v>
      </c>
      <c r="G168" s="37">
        <v>0</v>
      </c>
      <c r="H168" s="37">
        <v>0</v>
      </c>
      <c r="I168" s="37">
        <v>0</v>
      </c>
      <c r="J168" s="37">
        <f t="shared" ref="J168:J169" si="67">SUM(J169)</f>
        <v>911162</v>
      </c>
    </row>
    <row r="169" spans="1:10" s="34" customFormat="1" ht="25.5" customHeight="1" x14ac:dyDescent="0.25">
      <c r="A169" s="38">
        <v>4.4000000000000004</v>
      </c>
      <c r="B169" s="33" t="s">
        <v>15</v>
      </c>
      <c r="C169" s="37">
        <f>SUM(C170)</f>
        <v>1132085</v>
      </c>
      <c r="D169" s="37">
        <f t="shared" si="50"/>
        <v>-220923</v>
      </c>
      <c r="E169" s="37">
        <f t="shared" si="66"/>
        <v>911162</v>
      </c>
      <c r="F169" s="37">
        <v>0</v>
      </c>
      <c r="G169" s="37">
        <v>0</v>
      </c>
      <c r="H169" s="37">
        <v>0</v>
      </c>
      <c r="I169" s="37">
        <v>0</v>
      </c>
      <c r="J169" s="37">
        <f t="shared" si="67"/>
        <v>911162</v>
      </c>
    </row>
    <row r="170" spans="1:10" s="34" customFormat="1" ht="25.5" customHeight="1" x14ac:dyDescent="0.25">
      <c r="A170" s="39" t="s">
        <v>137</v>
      </c>
      <c r="B170" s="40" t="s">
        <v>140</v>
      </c>
      <c r="C170" s="41">
        <v>1132085</v>
      </c>
      <c r="D170" s="41">
        <f>+E170-C170</f>
        <v>-220923</v>
      </c>
      <c r="E170" s="41">
        <v>911162</v>
      </c>
      <c r="F170" s="41">
        <v>0</v>
      </c>
      <c r="G170" s="41">
        <v>0</v>
      </c>
      <c r="H170" s="41">
        <v>0</v>
      </c>
      <c r="I170" s="41">
        <v>0</v>
      </c>
      <c r="J170" s="41">
        <f>(E170-F170)</f>
        <v>911162</v>
      </c>
    </row>
    <row r="171" spans="1:10" s="34" customFormat="1" ht="25.5" customHeight="1" x14ac:dyDescent="0.25">
      <c r="A171" s="42"/>
      <c r="B171" s="40"/>
      <c r="C171" s="41"/>
      <c r="D171" s="46"/>
      <c r="E171" s="46"/>
      <c r="F171" s="46"/>
      <c r="G171" s="46"/>
      <c r="H171" s="46"/>
      <c r="I171" s="46"/>
      <c r="J171" s="46"/>
    </row>
    <row r="172" spans="1:10" s="34" customFormat="1" ht="25.5" customHeight="1" x14ac:dyDescent="0.25">
      <c r="A172" s="79" t="s">
        <v>565</v>
      </c>
      <c r="B172" s="80"/>
      <c r="C172" s="7">
        <f>SUM(C173,C183,C194)</f>
        <v>4989265</v>
      </c>
      <c r="D172" s="7">
        <f>+E172-C172</f>
        <v>218471</v>
      </c>
      <c r="E172" s="7">
        <f t="shared" ref="E172:J172" si="68">SUM(E173,E183,E194)</f>
        <v>5207736</v>
      </c>
      <c r="F172" s="7">
        <v>3443751.74</v>
      </c>
      <c r="G172" s="7">
        <v>3443751.74</v>
      </c>
      <c r="H172" s="7">
        <v>3443751.74</v>
      </c>
      <c r="I172" s="7">
        <v>3443751.74</v>
      </c>
      <c r="J172" s="7">
        <f t="shared" si="68"/>
        <v>1763984.26</v>
      </c>
    </row>
    <row r="173" spans="1:10" s="34" customFormat="1" ht="25.5" customHeight="1" x14ac:dyDescent="0.25">
      <c r="A173" s="35">
        <v>2</v>
      </c>
      <c r="B173" s="36" t="s">
        <v>4</v>
      </c>
      <c r="C173" s="37">
        <f>SUM(C174,C179,C181)</f>
        <v>2800000</v>
      </c>
      <c r="D173" s="37">
        <f t="shared" ref="D173:D238" si="69">+E173-C173</f>
        <v>-16288.149999999907</v>
      </c>
      <c r="E173" s="37">
        <f t="shared" ref="E173:J173" si="70">SUM(E174,E179,E181)</f>
        <v>2783711.85</v>
      </c>
      <c r="F173" s="37">
        <v>1815606.14</v>
      </c>
      <c r="G173" s="37">
        <v>1815606.14</v>
      </c>
      <c r="H173" s="37">
        <v>1815606.14</v>
      </c>
      <c r="I173" s="37">
        <v>1815606.14</v>
      </c>
      <c r="J173" s="37">
        <f t="shared" si="70"/>
        <v>968105.71</v>
      </c>
    </row>
    <row r="174" spans="1:10" s="34" customFormat="1" ht="25.5" customHeight="1" x14ac:dyDescent="0.25">
      <c r="A174" s="42">
        <v>2.1</v>
      </c>
      <c r="B174" s="33" t="s">
        <v>38</v>
      </c>
      <c r="C174" s="37">
        <f>SUM(C175:C178)</f>
        <v>1700000</v>
      </c>
      <c r="D174" s="37">
        <f t="shared" si="69"/>
        <v>-20000</v>
      </c>
      <c r="E174" s="37">
        <f t="shared" ref="E174:J174" si="71">SUM(E175:E178)</f>
        <v>1680000</v>
      </c>
      <c r="F174" s="37">
        <v>1048629.95</v>
      </c>
      <c r="G174" s="37">
        <v>1048629.95</v>
      </c>
      <c r="H174" s="37">
        <v>1048629.95</v>
      </c>
      <c r="I174" s="37">
        <v>1048629.95</v>
      </c>
      <c r="J174" s="37">
        <f t="shared" si="71"/>
        <v>631370.04999999993</v>
      </c>
    </row>
    <row r="175" spans="1:10" s="34" customFormat="1" ht="25.5" customHeight="1" x14ac:dyDescent="0.25">
      <c r="A175" s="39" t="s">
        <v>56</v>
      </c>
      <c r="B175" s="40" t="s">
        <v>60</v>
      </c>
      <c r="C175" s="41">
        <v>1000000</v>
      </c>
      <c r="D175" s="41">
        <f t="shared" si="69"/>
        <v>7484.75</v>
      </c>
      <c r="E175" s="41">
        <v>1007484.75</v>
      </c>
      <c r="F175" s="41">
        <v>1000356.3200000001</v>
      </c>
      <c r="G175" s="41">
        <v>1000356.3200000001</v>
      </c>
      <c r="H175" s="41">
        <v>1000356.3200000001</v>
      </c>
      <c r="I175" s="41">
        <v>1000356.3200000001</v>
      </c>
      <c r="J175" s="41">
        <f>(E175-F175)</f>
        <v>7128.4299999999348</v>
      </c>
    </row>
    <row r="176" spans="1:10" s="34" customFormat="1" ht="25.5" customHeight="1" x14ac:dyDescent="0.25">
      <c r="A176" s="39" t="s">
        <v>57</v>
      </c>
      <c r="B176" s="40" t="s">
        <v>61</v>
      </c>
      <c r="C176" s="41">
        <v>0</v>
      </c>
      <c r="D176" s="41">
        <f t="shared" si="69"/>
        <v>92515.25</v>
      </c>
      <c r="E176" s="41">
        <v>92515.25</v>
      </c>
      <c r="F176" s="41">
        <v>0</v>
      </c>
      <c r="G176" s="41">
        <v>0</v>
      </c>
      <c r="H176" s="41">
        <v>0</v>
      </c>
      <c r="I176" s="41">
        <v>0</v>
      </c>
      <c r="J176" s="41">
        <f>(E176-F176)</f>
        <v>92515.25</v>
      </c>
    </row>
    <row r="177" spans="1:10" s="34" customFormat="1" ht="25.5" customHeight="1" x14ac:dyDescent="0.25">
      <c r="A177" s="39" t="s">
        <v>58</v>
      </c>
      <c r="B177" s="40" t="s">
        <v>62</v>
      </c>
      <c r="C177" s="41">
        <v>300000</v>
      </c>
      <c r="D177" s="41">
        <f t="shared" si="69"/>
        <v>0</v>
      </c>
      <c r="E177" s="41">
        <v>300000</v>
      </c>
      <c r="F177" s="41">
        <v>48273.63</v>
      </c>
      <c r="G177" s="41">
        <v>48273.63</v>
      </c>
      <c r="H177" s="41">
        <v>48273.63</v>
      </c>
      <c r="I177" s="41">
        <v>48273.63</v>
      </c>
      <c r="J177" s="41">
        <f>(E177-F177)</f>
        <v>251726.37</v>
      </c>
    </row>
    <row r="178" spans="1:10" s="34" customFormat="1" ht="25.5" customHeight="1" x14ac:dyDescent="0.25">
      <c r="A178" s="39" t="s">
        <v>59</v>
      </c>
      <c r="B178" s="51" t="s">
        <v>63</v>
      </c>
      <c r="C178" s="41">
        <v>400000</v>
      </c>
      <c r="D178" s="41">
        <f t="shared" si="69"/>
        <v>-120000</v>
      </c>
      <c r="E178" s="41">
        <v>280000</v>
      </c>
      <c r="F178" s="41">
        <v>0</v>
      </c>
      <c r="G178" s="41">
        <v>0</v>
      </c>
      <c r="H178" s="41">
        <v>0</v>
      </c>
      <c r="I178" s="41">
        <v>0</v>
      </c>
      <c r="J178" s="41">
        <f>(E178-F178)</f>
        <v>280000</v>
      </c>
    </row>
    <row r="179" spans="1:10" s="34" customFormat="1" ht="25.5" customHeight="1" x14ac:dyDescent="0.25">
      <c r="A179" s="42">
        <v>2.6</v>
      </c>
      <c r="B179" s="52" t="s">
        <v>6</v>
      </c>
      <c r="C179" s="37">
        <f>SUM(C180)</f>
        <v>800000</v>
      </c>
      <c r="D179" s="37">
        <f t="shared" si="69"/>
        <v>-33023.810000000056</v>
      </c>
      <c r="E179" s="37">
        <f t="shared" ref="E179:J179" si="72">SUM(E180)</f>
        <v>766976.19</v>
      </c>
      <c r="F179" s="37">
        <v>766976.19</v>
      </c>
      <c r="G179" s="37">
        <v>766976.19</v>
      </c>
      <c r="H179" s="37">
        <v>766976.19</v>
      </c>
      <c r="I179" s="37">
        <v>766976.19</v>
      </c>
      <c r="J179" s="37">
        <f t="shared" si="72"/>
        <v>0</v>
      </c>
    </row>
    <row r="180" spans="1:10" s="34" customFormat="1" ht="25.5" customHeight="1" x14ac:dyDescent="0.25">
      <c r="A180" s="39" t="s">
        <v>72</v>
      </c>
      <c r="B180" s="51" t="s">
        <v>6</v>
      </c>
      <c r="C180" s="41">
        <v>800000</v>
      </c>
      <c r="D180" s="41">
        <f t="shared" si="69"/>
        <v>-33023.810000000056</v>
      </c>
      <c r="E180" s="41">
        <v>766976.19</v>
      </c>
      <c r="F180" s="41">
        <v>766976.19</v>
      </c>
      <c r="G180" s="41">
        <v>766976.19</v>
      </c>
      <c r="H180" s="41">
        <v>766976.19</v>
      </c>
      <c r="I180" s="41">
        <v>766976.19</v>
      </c>
      <c r="J180" s="41">
        <f>(E180-F180)</f>
        <v>0</v>
      </c>
    </row>
    <row r="181" spans="1:10" s="34" customFormat="1" ht="25.5" customHeight="1" x14ac:dyDescent="0.25">
      <c r="A181" s="38">
        <v>2.9</v>
      </c>
      <c r="B181" s="33" t="s">
        <v>26</v>
      </c>
      <c r="C181" s="37">
        <f>SUM(C182)</f>
        <v>300000</v>
      </c>
      <c r="D181" s="37">
        <f t="shared" si="69"/>
        <v>36735.659999999974</v>
      </c>
      <c r="E181" s="37">
        <f t="shared" ref="E181:J181" si="73">SUM(E182)</f>
        <v>336735.66</v>
      </c>
      <c r="F181" s="37">
        <v>0</v>
      </c>
      <c r="G181" s="37">
        <v>0</v>
      </c>
      <c r="H181" s="37">
        <v>0</v>
      </c>
      <c r="I181" s="37">
        <v>0</v>
      </c>
      <c r="J181" s="37">
        <f t="shared" si="73"/>
        <v>336735.66</v>
      </c>
    </row>
    <row r="182" spans="1:10" s="34" customFormat="1" ht="25.5" customHeight="1" x14ac:dyDescent="0.25">
      <c r="A182" s="39" t="s">
        <v>80</v>
      </c>
      <c r="B182" s="40" t="s">
        <v>81</v>
      </c>
      <c r="C182" s="41">
        <v>300000</v>
      </c>
      <c r="D182" s="41">
        <f t="shared" si="69"/>
        <v>36735.659999999974</v>
      </c>
      <c r="E182" s="41">
        <v>336735.66</v>
      </c>
      <c r="F182" s="41">
        <v>0</v>
      </c>
      <c r="G182" s="41">
        <v>0</v>
      </c>
      <c r="H182" s="41">
        <v>0</v>
      </c>
      <c r="I182" s="41">
        <v>0</v>
      </c>
      <c r="J182" s="41">
        <f>(E182-F182)</f>
        <v>336735.66</v>
      </c>
    </row>
    <row r="183" spans="1:10" s="34" customFormat="1" ht="25.5" customHeight="1" x14ac:dyDescent="0.25">
      <c r="A183" s="35">
        <v>3</v>
      </c>
      <c r="B183" s="36" t="s">
        <v>8</v>
      </c>
      <c r="C183" s="37">
        <f>SUM(C184,C186,C188,C190,C192)</f>
        <v>1543800</v>
      </c>
      <c r="D183" s="37">
        <f t="shared" si="69"/>
        <v>97816.149999999907</v>
      </c>
      <c r="E183" s="37">
        <f>SUM(E184,E186,E188,E190,E192)</f>
        <v>1641616.15</v>
      </c>
      <c r="F183" s="37">
        <v>1217505.6000000001</v>
      </c>
      <c r="G183" s="37">
        <v>1217505.6000000001</v>
      </c>
      <c r="H183" s="37">
        <v>1217505.6000000001</v>
      </c>
      <c r="I183" s="37">
        <v>1217505.6000000001</v>
      </c>
      <c r="J183" s="37">
        <f t="shared" ref="J183" si="74">SUM(J184,J186,J188,J190,J192)</f>
        <v>424110.55000000005</v>
      </c>
    </row>
    <row r="184" spans="1:10" s="34" customFormat="1" ht="25.5" customHeight="1" x14ac:dyDescent="0.25">
      <c r="A184" s="38">
        <v>3.2</v>
      </c>
      <c r="B184" s="33" t="s">
        <v>10</v>
      </c>
      <c r="C184" s="37">
        <f>SUM(C185)</f>
        <v>250000</v>
      </c>
      <c r="D184" s="37">
        <f t="shared" si="69"/>
        <v>-136735.66</v>
      </c>
      <c r="E184" s="37">
        <f t="shared" ref="E184:J184" si="75">SUM(E185)</f>
        <v>113264.34</v>
      </c>
      <c r="F184" s="37">
        <v>113264.34</v>
      </c>
      <c r="G184" s="37">
        <v>113264.34</v>
      </c>
      <c r="H184" s="37">
        <v>113264.34</v>
      </c>
      <c r="I184" s="37">
        <v>113264.34</v>
      </c>
      <c r="J184" s="37">
        <f t="shared" si="75"/>
        <v>0</v>
      </c>
    </row>
    <row r="185" spans="1:10" s="34" customFormat="1" ht="25.5" customHeight="1" x14ac:dyDescent="0.25">
      <c r="A185" s="39" t="s">
        <v>87</v>
      </c>
      <c r="B185" s="40" t="s">
        <v>91</v>
      </c>
      <c r="C185" s="41">
        <v>250000</v>
      </c>
      <c r="D185" s="41">
        <f t="shared" si="69"/>
        <v>-136735.66</v>
      </c>
      <c r="E185" s="41">
        <v>113264.34</v>
      </c>
      <c r="F185" s="41">
        <v>113264.34</v>
      </c>
      <c r="G185" s="41">
        <v>113264.34</v>
      </c>
      <c r="H185" s="41">
        <v>113264.34</v>
      </c>
      <c r="I185" s="41">
        <v>113264.34</v>
      </c>
      <c r="J185" s="41">
        <f>(E185-F185)</f>
        <v>0</v>
      </c>
    </row>
    <row r="186" spans="1:10" s="34" customFormat="1" ht="25.5" customHeight="1" x14ac:dyDescent="0.25">
      <c r="A186" s="38" t="s">
        <v>185</v>
      </c>
      <c r="B186" s="52" t="s">
        <v>28</v>
      </c>
      <c r="C186" s="37">
        <f>SUM(C187)</f>
        <v>1800</v>
      </c>
      <c r="D186" s="37">
        <f t="shared" si="69"/>
        <v>-1800</v>
      </c>
      <c r="E186" s="37">
        <f t="shared" ref="E186:J186" si="76">SUM(E187)</f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f t="shared" si="76"/>
        <v>0</v>
      </c>
    </row>
    <row r="187" spans="1:10" s="34" customFormat="1" ht="25.5" customHeight="1" x14ac:dyDescent="0.25">
      <c r="A187" s="39" t="s">
        <v>106</v>
      </c>
      <c r="B187" s="51" t="s">
        <v>107</v>
      </c>
      <c r="C187" s="41">
        <v>1800</v>
      </c>
      <c r="D187" s="41">
        <f t="shared" si="69"/>
        <v>-1800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f>(E187-F187)</f>
        <v>0</v>
      </c>
    </row>
    <row r="188" spans="1:10" s="34" customFormat="1" ht="25.5" customHeight="1" x14ac:dyDescent="0.25">
      <c r="A188" s="38">
        <v>3.5</v>
      </c>
      <c r="B188" s="33" t="s">
        <v>29</v>
      </c>
      <c r="C188" s="37">
        <f>SUM(C189)</f>
        <v>500000</v>
      </c>
      <c r="D188" s="37">
        <f t="shared" si="69"/>
        <v>51439.810000000056</v>
      </c>
      <c r="E188" s="37">
        <f t="shared" ref="E188:J188" si="77">SUM(E189)</f>
        <v>551439.81000000006</v>
      </c>
      <c r="F188" s="37">
        <v>498369.05000000005</v>
      </c>
      <c r="G188" s="37">
        <v>498369.05000000005</v>
      </c>
      <c r="H188" s="37">
        <v>498369.05000000005</v>
      </c>
      <c r="I188" s="37">
        <v>498369.05000000005</v>
      </c>
      <c r="J188" s="37">
        <f t="shared" si="77"/>
        <v>53070.760000000009</v>
      </c>
    </row>
    <row r="189" spans="1:10" s="34" customFormat="1" ht="25.5" customHeight="1" x14ac:dyDescent="0.25">
      <c r="A189" s="39" t="s">
        <v>109</v>
      </c>
      <c r="B189" s="40" t="s">
        <v>114</v>
      </c>
      <c r="C189" s="41">
        <v>500000</v>
      </c>
      <c r="D189" s="41">
        <f t="shared" si="69"/>
        <v>51439.810000000056</v>
      </c>
      <c r="E189" s="41">
        <v>551439.81000000006</v>
      </c>
      <c r="F189" s="41">
        <v>498369.05000000005</v>
      </c>
      <c r="G189" s="41">
        <v>498369.05000000005</v>
      </c>
      <c r="H189" s="41">
        <v>498369.05000000005</v>
      </c>
      <c r="I189" s="41">
        <v>498369.05000000005</v>
      </c>
      <c r="J189" s="41">
        <f>(E189-F189)</f>
        <v>53070.760000000009</v>
      </c>
    </row>
    <row r="190" spans="1:10" s="34" customFormat="1" ht="25.5" customHeight="1" x14ac:dyDescent="0.25">
      <c r="A190" s="38" t="s">
        <v>183</v>
      </c>
      <c r="B190" s="52" t="s">
        <v>30</v>
      </c>
      <c r="C190" s="37">
        <f>SUM(C191)</f>
        <v>792000</v>
      </c>
      <c r="D190" s="37">
        <f t="shared" si="69"/>
        <v>181528</v>
      </c>
      <c r="E190" s="37">
        <f t="shared" ref="E190:J190" si="78">SUM(E191)</f>
        <v>973528</v>
      </c>
      <c r="F190" s="37">
        <v>602488.21</v>
      </c>
      <c r="G190" s="37">
        <v>602488.21</v>
      </c>
      <c r="H190" s="37">
        <v>602488.21</v>
      </c>
      <c r="I190" s="37">
        <v>602488.21</v>
      </c>
      <c r="J190" s="37">
        <f t="shared" si="78"/>
        <v>371039.79000000004</v>
      </c>
    </row>
    <row r="191" spans="1:10" s="34" customFormat="1" ht="25.5" customHeight="1" x14ac:dyDescent="0.25">
      <c r="A191" s="39" t="s">
        <v>118</v>
      </c>
      <c r="B191" s="51" t="s">
        <v>119</v>
      </c>
      <c r="C191" s="41">
        <v>792000</v>
      </c>
      <c r="D191" s="41">
        <f t="shared" si="69"/>
        <v>181528</v>
      </c>
      <c r="E191" s="41">
        <v>973528</v>
      </c>
      <c r="F191" s="41">
        <v>602488.21</v>
      </c>
      <c r="G191" s="41">
        <v>602488.21</v>
      </c>
      <c r="H191" s="41">
        <v>602488.21</v>
      </c>
      <c r="I191" s="41">
        <v>602488.21</v>
      </c>
      <c r="J191" s="41">
        <f>(E191-F191)</f>
        <v>371039.79000000004</v>
      </c>
    </row>
    <row r="192" spans="1:10" s="34" customFormat="1" ht="25.5" customHeight="1" x14ac:dyDescent="0.25">
      <c r="A192" s="38" t="s">
        <v>549</v>
      </c>
      <c r="B192" s="33" t="s">
        <v>13</v>
      </c>
      <c r="C192" s="37">
        <f>+C193</f>
        <v>0</v>
      </c>
      <c r="D192" s="37">
        <f t="shared" si="69"/>
        <v>3384</v>
      </c>
      <c r="E192" s="37">
        <f t="shared" ref="E192:J192" si="79">+E193</f>
        <v>3384</v>
      </c>
      <c r="F192" s="37">
        <v>3384</v>
      </c>
      <c r="G192" s="37">
        <v>3384</v>
      </c>
      <c r="H192" s="37">
        <v>3384</v>
      </c>
      <c r="I192" s="37">
        <v>3384</v>
      </c>
      <c r="J192" s="37">
        <f t="shared" si="79"/>
        <v>0</v>
      </c>
    </row>
    <row r="193" spans="1:10" s="34" customFormat="1" ht="25.5" customHeight="1" x14ac:dyDescent="0.25">
      <c r="A193" s="39" t="s">
        <v>125</v>
      </c>
      <c r="B193" s="40" t="s">
        <v>130</v>
      </c>
      <c r="C193" s="41">
        <v>0</v>
      </c>
      <c r="D193" s="41">
        <f t="shared" si="69"/>
        <v>3384</v>
      </c>
      <c r="E193" s="41">
        <v>3384</v>
      </c>
      <c r="F193" s="41">
        <v>3384</v>
      </c>
      <c r="G193" s="41">
        <v>3384</v>
      </c>
      <c r="H193" s="41">
        <v>3384</v>
      </c>
      <c r="I193" s="41">
        <v>3384</v>
      </c>
      <c r="J193" s="41">
        <f>(E193-F193)</f>
        <v>0</v>
      </c>
    </row>
    <row r="194" spans="1:10" s="34" customFormat="1" ht="25.5" customHeight="1" x14ac:dyDescent="0.25">
      <c r="A194" s="35">
        <v>4</v>
      </c>
      <c r="B194" s="36" t="s">
        <v>31</v>
      </c>
      <c r="C194" s="37">
        <f>SUM(C195)</f>
        <v>645465</v>
      </c>
      <c r="D194" s="37">
        <f t="shared" si="69"/>
        <v>136943</v>
      </c>
      <c r="E194" s="37">
        <f t="shared" ref="E194:J195" si="80">SUM(E195)</f>
        <v>782408</v>
      </c>
      <c r="F194" s="37">
        <v>410640</v>
      </c>
      <c r="G194" s="37">
        <v>410640</v>
      </c>
      <c r="H194" s="37">
        <v>410640</v>
      </c>
      <c r="I194" s="37">
        <v>410640</v>
      </c>
      <c r="J194" s="37">
        <f t="shared" si="80"/>
        <v>371768</v>
      </c>
    </row>
    <row r="195" spans="1:10" s="34" customFormat="1" ht="25.5" customHeight="1" x14ac:dyDescent="0.25">
      <c r="A195" s="38">
        <v>4.4000000000000004</v>
      </c>
      <c r="B195" s="33" t="s">
        <v>15</v>
      </c>
      <c r="C195" s="37">
        <f>SUM(C196)</f>
        <v>645465</v>
      </c>
      <c r="D195" s="37">
        <f t="shared" si="69"/>
        <v>136943</v>
      </c>
      <c r="E195" s="37">
        <f t="shared" si="80"/>
        <v>782408</v>
      </c>
      <c r="F195" s="37">
        <v>410640</v>
      </c>
      <c r="G195" s="37">
        <v>410640</v>
      </c>
      <c r="H195" s="37">
        <v>410640</v>
      </c>
      <c r="I195" s="37">
        <v>410640</v>
      </c>
      <c r="J195" s="37">
        <f>SUM(J196)</f>
        <v>371768</v>
      </c>
    </row>
    <row r="196" spans="1:10" s="34" customFormat="1" ht="25.5" customHeight="1" x14ac:dyDescent="0.25">
      <c r="A196" s="39" t="s">
        <v>137</v>
      </c>
      <c r="B196" s="40" t="s">
        <v>171</v>
      </c>
      <c r="C196" s="41">
        <v>645465</v>
      </c>
      <c r="D196" s="41">
        <f t="shared" si="69"/>
        <v>136943</v>
      </c>
      <c r="E196" s="41">
        <v>782408</v>
      </c>
      <c r="F196" s="41">
        <v>410640</v>
      </c>
      <c r="G196" s="41">
        <v>410640</v>
      </c>
      <c r="H196" s="41">
        <v>410640</v>
      </c>
      <c r="I196" s="41">
        <v>410640</v>
      </c>
      <c r="J196" s="41">
        <f>(E196-F196)</f>
        <v>371768</v>
      </c>
    </row>
    <row r="197" spans="1:10" s="34" customFormat="1" ht="25.5" customHeight="1" x14ac:dyDescent="0.25">
      <c r="A197" s="39"/>
      <c r="B197" s="40"/>
      <c r="C197" s="41"/>
      <c r="D197" s="41"/>
      <c r="E197" s="41"/>
      <c r="F197" s="41"/>
      <c r="G197" s="41"/>
      <c r="H197" s="41"/>
      <c r="I197" s="41"/>
      <c r="J197" s="41"/>
    </row>
    <row r="198" spans="1:10" s="34" customFormat="1" ht="45.75" customHeight="1" x14ac:dyDescent="0.25">
      <c r="A198" s="75" t="s">
        <v>225</v>
      </c>
      <c r="B198" s="76"/>
      <c r="C198" s="7">
        <f>SUM(C199,C210)</f>
        <v>12770000</v>
      </c>
      <c r="D198" s="7">
        <f t="shared" si="69"/>
        <v>15850000</v>
      </c>
      <c r="E198" s="7">
        <f t="shared" ref="E198:J198" si="81">SUM(E199,E210)</f>
        <v>28620000</v>
      </c>
      <c r="F198" s="7">
        <v>14736198.970000001</v>
      </c>
      <c r="G198" s="7">
        <v>14736198.970000001</v>
      </c>
      <c r="H198" s="7">
        <v>14736198.970000001</v>
      </c>
      <c r="I198" s="7">
        <v>14736198.970000001</v>
      </c>
      <c r="J198" s="7">
        <f t="shared" si="81"/>
        <v>13883801.030000001</v>
      </c>
    </row>
    <row r="199" spans="1:10" s="34" customFormat="1" ht="25.5" customHeight="1" x14ac:dyDescent="0.25">
      <c r="A199" s="35">
        <v>1</v>
      </c>
      <c r="B199" s="36" t="s">
        <v>1</v>
      </c>
      <c r="C199" s="37">
        <f>SUM(C202,C200,C208)</f>
        <v>11220545.859999999</v>
      </c>
      <c r="D199" s="37">
        <f t="shared" si="69"/>
        <v>14515054.140000001</v>
      </c>
      <c r="E199" s="37">
        <f t="shared" ref="E199:J199" si="82">SUM(E202,E200,E208)</f>
        <v>25735600</v>
      </c>
      <c r="F199" s="37">
        <v>13227193</v>
      </c>
      <c r="G199" s="37">
        <v>13227193</v>
      </c>
      <c r="H199" s="37">
        <v>13227193</v>
      </c>
      <c r="I199" s="37">
        <v>13227193</v>
      </c>
      <c r="J199" s="37">
        <f t="shared" si="82"/>
        <v>12508407.000000002</v>
      </c>
    </row>
    <row r="200" spans="1:10" s="43" customFormat="1" ht="25.5" customHeight="1" x14ac:dyDescent="0.25">
      <c r="A200" s="38">
        <v>1.1000000000000001</v>
      </c>
      <c r="B200" s="33" t="s">
        <v>21</v>
      </c>
      <c r="C200" s="37">
        <f>SUM(C201:C201)</f>
        <v>0</v>
      </c>
      <c r="D200" s="37">
        <f t="shared" si="69"/>
        <v>13768746.220000001</v>
      </c>
      <c r="E200" s="37">
        <f t="shared" ref="E200:J200" si="83">SUM(E201:E201)</f>
        <v>13768746.220000001</v>
      </c>
      <c r="F200" s="37">
        <v>12152218</v>
      </c>
      <c r="G200" s="37">
        <v>12152218</v>
      </c>
      <c r="H200" s="37">
        <v>12152218</v>
      </c>
      <c r="I200" s="37">
        <v>12152218</v>
      </c>
      <c r="J200" s="37">
        <f t="shared" si="83"/>
        <v>1616528.2200000007</v>
      </c>
    </row>
    <row r="201" spans="1:10" s="43" customFormat="1" ht="25.5" customHeight="1" x14ac:dyDescent="0.25">
      <c r="A201" s="39" t="s">
        <v>42</v>
      </c>
      <c r="B201" s="40" t="s">
        <v>43</v>
      </c>
      <c r="C201" s="41">
        <v>0</v>
      </c>
      <c r="D201" s="41">
        <f t="shared" si="69"/>
        <v>13768746.220000001</v>
      </c>
      <c r="E201" s="41">
        <v>13768746.220000001</v>
      </c>
      <c r="F201" s="41">
        <v>12152218</v>
      </c>
      <c r="G201" s="41">
        <v>12152218</v>
      </c>
      <c r="H201" s="41">
        <v>12152218</v>
      </c>
      <c r="I201" s="41">
        <v>12152218</v>
      </c>
      <c r="J201" s="41">
        <f>(E201-F201)</f>
        <v>1616528.2200000007</v>
      </c>
    </row>
    <row r="202" spans="1:10" s="43" customFormat="1" ht="25.5" customHeight="1" x14ac:dyDescent="0.25">
      <c r="A202" s="38">
        <v>1.3</v>
      </c>
      <c r="B202" s="33" t="s">
        <v>2</v>
      </c>
      <c r="C202" s="37">
        <f>SUM(C203,C204,C207)</f>
        <v>11220545.859999999</v>
      </c>
      <c r="D202" s="37">
        <f t="shared" si="69"/>
        <v>423727.92000000179</v>
      </c>
      <c r="E202" s="37">
        <f t="shared" ref="E202:J202" si="84">SUM(E203,E204,E207)</f>
        <v>11644273.780000001</v>
      </c>
      <c r="F202" s="37">
        <v>769075</v>
      </c>
      <c r="G202" s="37">
        <v>769075</v>
      </c>
      <c r="H202" s="37">
        <v>769075</v>
      </c>
      <c r="I202" s="37">
        <v>769075</v>
      </c>
      <c r="J202" s="37">
        <f t="shared" si="84"/>
        <v>10875198.780000001</v>
      </c>
    </row>
    <row r="203" spans="1:10" s="43" customFormat="1" ht="25.5" customHeight="1" x14ac:dyDescent="0.25">
      <c r="A203" s="39" t="s">
        <v>217</v>
      </c>
      <c r="B203" s="40" t="s">
        <v>223</v>
      </c>
      <c r="C203" s="41">
        <v>0</v>
      </c>
      <c r="D203" s="41">
        <f t="shared" si="69"/>
        <v>389491.42</v>
      </c>
      <c r="E203" s="41">
        <v>389491.42</v>
      </c>
      <c r="F203" s="41">
        <v>365470</v>
      </c>
      <c r="G203" s="41">
        <v>365470</v>
      </c>
      <c r="H203" s="41">
        <v>365470</v>
      </c>
      <c r="I203" s="41">
        <v>365470</v>
      </c>
      <c r="J203" s="41">
        <f>(E203-F203)</f>
        <v>24021.419999999984</v>
      </c>
    </row>
    <row r="204" spans="1:10" s="43" customFormat="1" ht="25.5" customHeight="1" x14ac:dyDescent="0.25">
      <c r="A204" s="42" t="s">
        <v>46</v>
      </c>
      <c r="B204" s="33" t="s">
        <v>47</v>
      </c>
      <c r="C204" s="37">
        <f>SUM(C206,C205)</f>
        <v>11220545.859999999</v>
      </c>
      <c r="D204" s="37">
        <f t="shared" si="69"/>
        <v>10538.120000001043</v>
      </c>
      <c r="E204" s="37">
        <f t="shared" ref="E204:J204" si="85">SUM(E206,E205)</f>
        <v>11231083.98</v>
      </c>
      <c r="F204" s="37">
        <v>398239</v>
      </c>
      <c r="G204" s="37">
        <v>398239</v>
      </c>
      <c r="H204" s="37">
        <v>398239</v>
      </c>
      <c r="I204" s="37">
        <v>398239</v>
      </c>
      <c r="J204" s="37">
        <f t="shared" si="85"/>
        <v>10832844.98</v>
      </c>
    </row>
    <row r="205" spans="1:10" s="43" customFormat="1" ht="25.5" customHeight="1" x14ac:dyDescent="0.25">
      <c r="A205" s="39" t="s">
        <v>50</v>
      </c>
      <c r="B205" s="40" t="s">
        <v>48</v>
      </c>
      <c r="C205" s="41">
        <v>0</v>
      </c>
      <c r="D205" s="41">
        <f t="shared" si="69"/>
        <v>495483.98</v>
      </c>
      <c r="E205" s="41">
        <v>495483.98</v>
      </c>
      <c r="F205" s="41">
        <v>398239</v>
      </c>
      <c r="G205" s="41">
        <v>398239</v>
      </c>
      <c r="H205" s="41">
        <v>398239</v>
      </c>
      <c r="I205" s="41">
        <v>398239</v>
      </c>
      <c r="J205" s="41">
        <f>(E205-F205)</f>
        <v>97244.979999999981</v>
      </c>
    </row>
    <row r="206" spans="1:10" s="43" customFormat="1" ht="25.5" customHeight="1" x14ac:dyDescent="0.25">
      <c r="A206" s="39" t="s">
        <v>51</v>
      </c>
      <c r="B206" s="40" t="s">
        <v>49</v>
      </c>
      <c r="C206" s="41">
        <v>11220545.859999999</v>
      </c>
      <c r="D206" s="41">
        <f t="shared" si="69"/>
        <v>-484945.8599999994</v>
      </c>
      <c r="E206" s="41">
        <v>10735600</v>
      </c>
      <c r="F206" s="41">
        <v>0</v>
      </c>
      <c r="G206" s="41">
        <v>0</v>
      </c>
      <c r="H206" s="41">
        <v>0</v>
      </c>
      <c r="I206" s="41">
        <v>0</v>
      </c>
      <c r="J206" s="41">
        <f>(E206-F206)</f>
        <v>10735600</v>
      </c>
    </row>
    <row r="207" spans="1:10" s="43" customFormat="1" ht="25.5" customHeight="1" x14ac:dyDescent="0.25">
      <c r="A207" s="39" t="s">
        <v>52</v>
      </c>
      <c r="B207" s="40" t="s">
        <v>170</v>
      </c>
      <c r="C207" s="41">
        <v>0</v>
      </c>
      <c r="D207" s="41">
        <f t="shared" si="69"/>
        <v>23698.38</v>
      </c>
      <c r="E207" s="41">
        <v>23698.38</v>
      </c>
      <c r="F207" s="41">
        <v>5366</v>
      </c>
      <c r="G207" s="41">
        <v>5366</v>
      </c>
      <c r="H207" s="41">
        <v>5366</v>
      </c>
      <c r="I207" s="41">
        <v>5366</v>
      </c>
      <c r="J207" s="41">
        <f>(E207-F207)</f>
        <v>18332.38</v>
      </c>
    </row>
    <row r="208" spans="1:10" s="43" customFormat="1" ht="25.5" customHeight="1" x14ac:dyDescent="0.25">
      <c r="A208" s="38">
        <v>1.5</v>
      </c>
      <c r="B208" s="33" t="s">
        <v>3</v>
      </c>
      <c r="C208" s="37">
        <f>SUM(C209)</f>
        <v>0</v>
      </c>
      <c r="D208" s="37">
        <f t="shared" si="69"/>
        <v>322580</v>
      </c>
      <c r="E208" s="37">
        <f>SUM(E209)</f>
        <v>322580</v>
      </c>
      <c r="F208" s="37">
        <v>305900</v>
      </c>
      <c r="G208" s="37">
        <v>305900</v>
      </c>
      <c r="H208" s="37">
        <v>305900</v>
      </c>
      <c r="I208" s="37">
        <v>305900</v>
      </c>
      <c r="J208" s="37">
        <f t="shared" ref="J208" si="86">SUM(J209)</f>
        <v>16680</v>
      </c>
    </row>
    <row r="209" spans="1:10" s="43" customFormat="1" ht="25.5" customHeight="1" x14ac:dyDescent="0.25">
      <c r="A209" s="39" t="s">
        <v>214</v>
      </c>
      <c r="B209" s="40" t="s">
        <v>215</v>
      </c>
      <c r="C209" s="41">
        <v>0</v>
      </c>
      <c r="D209" s="41">
        <f t="shared" si="69"/>
        <v>322580</v>
      </c>
      <c r="E209" s="41">
        <v>322580</v>
      </c>
      <c r="F209" s="41">
        <v>305900</v>
      </c>
      <c r="G209" s="41">
        <v>305900</v>
      </c>
      <c r="H209" s="41">
        <v>305900</v>
      </c>
      <c r="I209" s="41">
        <v>305900</v>
      </c>
      <c r="J209" s="41">
        <f>(E209-F209)</f>
        <v>16680</v>
      </c>
    </row>
    <row r="210" spans="1:10" s="43" customFormat="1" ht="25.5" customHeight="1" x14ac:dyDescent="0.25">
      <c r="A210" s="35">
        <v>3</v>
      </c>
      <c r="B210" s="36" t="s">
        <v>8</v>
      </c>
      <c r="C210" s="37">
        <f>SUM(C211,C213,C215)</f>
        <v>1549454.1400000001</v>
      </c>
      <c r="D210" s="37">
        <f t="shared" si="69"/>
        <v>1334945.8599999999</v>
      </c>
      <c r="E210" s="37">
        <f>SUM(E211,E213,E215)</f>
        <v>2884400</v>
      </c>
      <c r="F210" s="37">
        <v>1509005.97</v>
      </c>
      <c r="G210" s="37">
        <v>1509005.97</v>
      </c>
      <c r="H210" s="37">
        <v>1509005.97</v>
      </c>
      <c r="I210" s="37">
        <v>1509005.97</v>
      </c>
      <c r="J210" s="37">
        <f t="shared" ref="J210" si="87">SUM(J211,J213,J215)</f>
        <v>1375394.03</v>
      </c>
    </row>
    <row r="211" spans="1:10" s="34" customFormat="1" ht="25.5" customHeight="1" x14ac:dyDescent="0.25">
      <c r="A211" s="38">
        <v>3.3</v>
      </c>
      <c r="B211" s="33" t="s">
        <v>27</v>
      </c>
      <c r="C211" s="37">
        <f>SUM(C212)</f>
        <v>465054.14</v>
      </c>
      <c r="D211" s="37">
        <f t="shared" si="69"/>
        <v>1334945.8599999999</v>
      </c>
      <c r="E211" s="37">
        <f t="shared" ref="E211:J211" si="88">SUM(E212)</f>
        <v>1800000</v>
      </c>
      <c r="F211" s="37">
        <v>1159005.97</v>
      </c>
      <c r="G211" s="37">
        <v>1159005.97</v>
      </c>
      <c r="H211" s="37">
        <v>1159005.97</v>
      </c>
      <c r="I211" s="37">
        <v>1159005.97</v>
      </c>
      <c r="J211" s="37">
        <f t="shared" si="88"/>
        <v>640994.03</v>
      </c>
    </row>
    <row r="212" spans="1:10" s="34" customFormat="1" ht="25.5" customHeight="1" x14ac:dyDescent="0.25">
      <c r="A212" s="39" t="s">
        <v>99</v>
      </c>
      <c r="B212" s="40" t="s">
        <v>105</v>
      </c>
      <c r="C212" s="41">
        <v>465054.14</v>
      </c>
      <c r="D212" s="41">
        <f t="shared" si="69"/>
        <v>1334945.8599999999</v>
      </c>
      <c r="E212" s="41">
        <v>1800000</v>
      </c>
      <c r="F212" s="41">
        <v>1159005.97</v>
      </c>
      <c r="G212" s="41">
        <v>1159005.97</v>
      </c>
      <c r="H212" s="41">
        <v>1159005.97</v>
      </c>
      <c r="I212" s="41">
        <v>1159005.97</v>
      </c>
      <c r="J212" s="41">
        <f>(E212-F212)</f>
        <v>640994.03</v>
      </c>
    </row>
    <row r="213" spans="1:10" s="34" customFormat="1" ht="25.5" customHeight="1" x14ac:dyDescent="0.25">
      <c r="A213" s="38" t="s">
        <v>185</v>
      </c>
      <c r="B213" s="52" t="s">
        <v>28</v>
      </c>
      <c r="C213" s="37">
        <f>SUM(C214)</f>
        <v>2160</v>
      </c>
      <c r="D213" s="37">
        <f t="shared" si="69"/>
        <v>-2160</v>
      </c>
      <c r="E213" s="37">
        <f t="shared" ref="E213:J213" si="89">SUM(E214)</f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f t="shared" si="89"/>
        <v>0</v>
      </c>
    </row>
    <row r="214" spans="1:10" s="34" customFormat="1" ht="25.5" customHeight="1" x14ac:dyDescent="0.25">
      <c r="A214" s="39" t="s">
        <v>106</v>
      </c>
      <c r="B214" s="51" t="s">
        <v>107</v>
      </c>
      <c r="C214" s="41">
        <v>2160</v>
      </c>
      <c r="D214" s="41">
        <f t="shared" si="69"/>
        <v>-2160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f>(E214-F214)</f>
        <v>0</v>
      </c>
    </row>
    <row r="215" spans="1:10" s="34" customFormat="1" ht="25.5" customHeight="1" x14ac:dyDescent="0.25">
      <c r="A215" s="38" t="s">
        <v>186</v>
      </c>
      <c r="B215" s="52" t="s">
        <v>12</v>
      </c>
      <c r="C215" s="37">
        <f>SUM(C216)</f>
        <v>1082240</v>
      </c>
      <c r="D215" s="37">
        <f t="shared" si="69"/>
        <v>2160</v>
      </c>
      <c r="E215" s="37">
        <f>SUM(E216)</f>
        <v>1084400</v>
      </c>
      <c r="F215" s="37">
        <v>350000</v>
      </c>
      <c r="G215" s="37">
        <v>350000</v>
      </c>
      <c r="H215" s="37">
        <v>350000</v>
      </c>
      <c r="I215" s="37">
        <v>350000</v>
      </c>
      <c r="J215" s="37">
        <f t="shared" ref="J215" si="90">SUM(J216)</f>
        <v>734400</v>
      </c>
    </row>
    <row r="216" spans="1:10" s="34" customFormat="1" ht="25.5" customHeight="1" x14ac:dyDescent="0.25">
      <c r="A216" s="39" t="s">
        <v>122</v>
      </c>
      <c r="B216" s="51" t="s">
        <v>124</v>
      </c>
      <c r="C216" s="41">
        <v>1082240</v>
      </c>
      <c r="D216" s="41">
        <f t="shared" si="69"/>
        <v>2160</v>
      </c>
      <c r="E216" s="41">
        <v>1084400</v>
      </c>
      <c r="F216" s="41">
        <v>350000</v>
      </c>
      <c r="G216" s="41">
        <v>350000</v>
      </c>
      <c r="H216" s="41">
        <v>350000</v>
      </c>
      <c r="I216" s="41">
        <v>350000</v>
      </c>
      <c r="J216" s="41">
        <f>(E216-F216)</f>
        <v>734400</v>
      </c>
    </row>
    <row r="217" spans="1:10" s="34" customFormat="1" ht="25.5" customHeight="1" x14ac:dyDescent="0.25">
      <c r="A217" s="39"/>
      <c r="B217" s="40"/>
      <c r="C217" s="41"/>
      <c r="D217" s="41"/>
      <c r="E217" s="41"/>
      <c r="F217" s="46"/>
      <c r="G217" s="46"/>
      <c r="H217" s="46"/>
      <c r="I217" s="46"/>
      <c r="J217" s="46"/>
    </row>
    <row r="218" spans="1:10" s="34" customFormat="1" ht="30.75" customHeight="1" x14ac:dyDescent="0.25">
      <c r="A218" s="75" t="s">
        <v>550</v>
      </c>
      <c r="B218" s="76"/>
      <c r="C218" s="7">
        <f>SUM(C219,C223)</f>
        <v>0</v>
      </c>
      <c r="D218" s="7">
        <f t="shared" si="69"/>
        <v>393691.58</v>
      </c>
      <c r="E218" s="7">
        <f>SUM(E219,E223)</f>
        <v>393691.58</v>
      </c>
      <c r="F218" s="7">
        <v>0</v>
      </c>
      <c r="G218" s="7">
        <v>0</v>
      </c>
      <c r="H218" s="7">
        <v>0</v>
      </c>
      <c r="I218" s="7">
        <v>0</v>
      </c>
      <c r="J218" s="7">
        <f t="shared" ref="J218" si="91">SUM(J219,J223)</f>
        <v>393691.58</v>
      </c>
    </row>
    <row r="219" spans="1:10" s="34" customFormat="1" ht="25.5" customHeight="1" x14ac:dyDescent="0.25">
      <c r="A219" s="35">
        <v>2</v>
      </c>
      <c r="B219" s="36" t="s">
        <v>4</v>
      </c>
      <c r="C219" s="37">
        <f>SUM(C220,)</f>
        <v>0</v>
      </c>
      <c r="D219" s="37">
        <f t="shared" si="69"/>
        <v>353691.58</v>
      </c>
      <c r="E219" s="37">
        <f t="shared" ref="E219:J219" si="92">SUM(E220,)</f>
        <v>353691.58</v>
      </c>
      <c r="F219" s="37">
        <v>0</v>
      </c>
      <c r="G219" s="37">
        <v>0</v>
      </c>
      <c r="H219" s="37">
        <v>0</v>
      </c>
      <c r="I219" s="37">
        <v>0</v>
      </c>
      <c r="J219" s="37">
        <f t="shared" si="92"/>
        <v>353691.58</v>
      </c>
    </row>
    <row r="220" spans="1:10" s="34" customFormat="1" ht="25.5" customHeight="1" x14ac:dyDescent="0.25">
      <c r="A220" s="42">
        <v>2.1</v>
      </c>
      <c r="B220" s="33" t="s">
        <v>38</v>
      </c>
      <c r="C220" s="37">
        <f>SUM(C221:C222)</f>
        <v>0</v>
      </c>
      <c r="D220" s="37">
        <f t="shared" si="69"/>
        <v>353691.58</v>
      </c>
      <c r="E220" s="37">
        <f t="shared" ref="E220:J220" si="93">SUM(E221:E222)</f>
        <v>353691.58</v>
      </c>
      <c r="F220" s="37">
        <v>0</v>
      </c>
      <c r="G220" s="37">
        <v>0</v>
      </c>
      <c r="H220" s="37">
        <v>0</v>
      </c>
      <c r="I220" s="37">
        <v>0</v>
      </c>
      <c r="J220" s="37">
        <f t="shared" si="93"/>
        <v>353691.58</v>
      </c>
    </row>
    <row r="221" spans="1:10" s="34" customFormat="1" ht="25.5" customHeight="1" x14ac:dyDescent="0.25">
      <c r="A221" s="39" t="s">
        <v>56</v>
      </c>
      <c r="B221" s="40" t="s">
        <v>60</v>
      </c>
      <c r="C221" s="41">
        <v>0</v>
      </c>
      <c r="D221" s="41">
        <f t="shared" si="69"/>
        <v>353691.58</v>
      </c>
      <c r="E221" s="41">
        <v>353691.58</v>
      </c>
      <c r="F221" s="41">
        <v>0</v>
      </c>
      <c r="G221" s="41">
        <v>0</v>
      </c>
      <c r="H221" s="41">
        <v>0</v>
      </c>
      <c r="I221" s="41">
        <v>0</v>
      </c>
      <c r="J221" s="41">
        <f>(E221-F221)</f>
        <v>353691.58</v>
      </c>
    </row>
    <row r="222" spans="1:10" s="34" customFormat="1" ht="25.5" customHeight="1" x14ac:dyDescent="0.25">
      <c r="A222" s="39" t="s">
        <v>58</v>
      </c>
      <c r="B222" s="40" t="s">
        <v>62</v>
      </c>
      <c r="C222" s="41">
        <v>0</v>
      </c>
      <c r="D222" s="41">
        <f t="shared" si="69"/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f>(E222-F222)</f>
        <v>0</v>
      </c>
    </row>
    <row r="223" spans="1:10" s="34" customFormat="1" ht="25.5" customHeight="1" x14ac:dyDescent="0.25">
      <c r="A223" s="35">
        <v>5</v>
      </c>
      <c r="B223" s="36" t="s">
        <v>16</v>
      </c>
      <c r="C223" s="37">
        <f>SUM(C224,)</f>
        <v>0</v>
      </c>
      <c r="D223" s="37">
        <f t="shared" si="69"/>
        <v>40000</v>
      </c>
      <c r="E223" s="37">
        <f t="shared" ref="E223:J223" si="94">SUM(E224,)</f>
        <v>40000</v>
      </c>
      <c r="F223" s="37">
        <v>0</v>
      </c>
      <c r="G223" s="37">
        <v>0</v>
      </c>
      <c r="H223" s="37">
        <v>0</v>
      </c>
      <c r="I223" s="37">
        <v>0</v>
      </c>
      <c r="J223" s="37">
        <f t="shared" si="94"/>
        <v>40000</v>
      </c>
    </row>
    <row r="224" spans="1:10" s="34" customFormat="1" ht="25.5" customHeight="1" x14ac:dyDescent="0.25">
      <c r="A224" s="38">
        <v>5.0999999999999996</v>
      </c>
      <c r="B224" s="33" t="s">
        <v>17</v>
      </c>
      <c r="C224" s="37">
        <f>SUM(C225)</f>
        <v>0</v>
      </c>
      <c r="D224" s="37">
        <f t="shared" si="69"/>
        <v>40000</v>
      </c>
      <c r="E224" s="37">
        <f t="shared" ref="E224:J224" si="95">SUM(E225)</f>
        <v>40000</v>
      </c>
      <c r="F224" s="37">
        <v>0</v>
      </c>
      <c r="G224" s="37">
        <v>0</v>
      </c>
      <c r="H224" s="37">
        <v>0</v>
      </c>
      <c r="I224" s="37">
        <v>0</v>
      </c>
      <c r="J224" s="37">
        <f t="shared" si="95"/>
        <v>40000</v>
      </c>
    </row>
    <row r="225" spans="1:10" s="34" customFormat="1" ht="25.5" customHeight="1" x14ac:dyDescent="0.25">
      <c r="A225" s="39" t="s">
        <v>143</v>
      </c>
      <c r="B225" s="40" t="s">
        <v>145</v>
      </c>
      <c r="C225" s="41">
        <v>0</v>
      </c>
      <c r="D225" s="41">
        <f t="shared" si="69"/>
        <v>40000</v>
      </c>
      <c r="E225" s="41">
        <v>40000</v>
      </c>
      <c r="F225" s="41">
        <v>0</v>
      </c>
      <c r="G225" s="41">
        <v>0</v>
      </c>
      <c r="H225" s="41">
        <v>0</v>
      </c>
      <c r="I225" s="41">
        <v>0</v>
      </c>
      <c r="J225" s="41">
        <f>(E225-F225)</f>
        <v>40000</v>
      </c>
    </row>
    <row r="226" spans="1:10" s="34" customFormat="1" ht="25.5" customHeight="1" x14ac:dyDescent="0.25">
      <c r="A226" s="39"/>
      <c r="B226" s="40"/>
      <c r="C226" s="41"/>
      <c r="D226" s="41"/>
      <c r="E226" s="41"/>
      <c r="F226" s="46"/>
      <c r="G226" s="46"/>
      <c r="H226" s="46"/>
      <c r="I226" s="46"/>
      <c r="J226" s="46"/>
    </row>
    <row r="227" spans="1:10" s="34" customFormat="1" ht="30.75" customHeight="1" x14ac:dyDescent="0.25">
      <c r="A227" s="75" t="s">
        <v>566</v>
      </c>
      <c r="B227" s="76"/>
      <c r="C227" s="7">
        <f>SUM(C228,C231,C234)</f>
        <v>0</v>
      </c>
      <c r="D227" s="7">
        <f t="shared" si="69"/>
        <v>8000000</v>
      </c>
      <c r="E227" s="7">
        <f>SUM(E228,E231,E234)</f>
        <v>8000000</v>
      </c>
      <c r="F227" s="7">
        <v>352170</v>
      </c>
      <c r="G227" s="7">
        <v>352170</v>
      </c>
      <c r="H227" s="7">
        <v>352170</v>
      </c>
      <c r="I227" s="7">
        <v>352170</v>
      </c>
      <c r="J227" s="7">
        <f t="shared" ref="J227" si="96">SUM(J228,J231,J234)</f>
        <v>7647830</v>
      </c>
    </row>
    <row r="228" spans="1:10" s="34" customFormat="1" ht="25.5" customHeight="1" x14ac:dyDescent="0.25">
      <c r="A228" s="35">
        <v>1</v>
      </c>
      <c r="B228" s="36" t="s">
        <v>1</v>
      </c>
      <c r="C228" s="37">
        <f>+C229</f>
        <v>0</v>
      </c>
      <c r="D228" s="37">
        <f t="shared" si="69"/>
        <v>1000000</v>
      </c>
      <c r="E228" s="37">
        <f t="shared" ref="E228:J229" si="97">+E229</f>
        <v>1000000</v>
      </c>
      <c r="F228" s="37">
        <v>0</v>
      </c>
      <c r="G228" s="37">
        <v>0</v>
      </c>
      <c r="H228" s="37">
        <v>0</v>
      </c>
      <c r="I228" s="37">
        <v>0</v>
      </c>
      <c r="J228" s="37">
        <f t="shared" si="97"/>
        <v>1000000</v>
      </c>
    </row>
    <row r="229" spans="1:10" s="34" customFormat="1" ht="25.5" customHeight="1" x14ac:dyDescent="0.25">
      <c r="A229" s="38">
        <v>1.5</v>
      </c>
      <c r="B229" s="33" t="s">
        <v>3</v>
      </c>
      <c r="C229" s="37">
        <f>+C230</f>
        <v>0</v>
      </c>
      <c r="D229" s="37">
        <f t="shared" si="69"/>
        <v>1000000</v>
      </c>
      <c r="E229" s="37">
        <f t="shared" si="97"/>
        <v>1000000</v>
      </c>
      <c r="F229" s="37">
        <v>0</v>
      </c>
      <c r="G229" s="37">
        <v>0</v>
      </c>
      <c r="H229" s="37">
        <v>0</v>
      </c>
      <c r="I229" s="37">
        <v>0</v>
      </c>
      <c r="J229" s="37">
        <f t="shared" si="97"/>
        <v>1000000</v>
      </c>
    </row>
    <row r="230" spans="1:10" s="34" customFormat="1" ht="25.5" customHeight="1" x14ac:dyDescent="0.25">
      <c r="A230" s="39" t="s">
        <v>54</v>
      </c>
      <c r="B230" s="40" t="s">
        <v>55</v>
      </c>
      <c r="C230" s="41">
        <v>0</v>
      </c>
      <c r="D230" s="41">
        <f t="shared" si="69"/>
        <v>1000000</v>
      </c>
      <c r="E230" s="41">
        <v>1000000</v>
      </c>
      <c r="F230" s="41">
        <v>0</v>
      </c>
      <c r="G230" s="41">
        <v>0</v>
      </c>
      <c r="H230" s="41">
        <v>0</v>
      </c>
      <c r="I230" s="41">
        <v>0</v>
      </c>
      <c r="J230" s="41">
        <f>(E230-F230)</f>
        <v>1000000</v>
      </c>
    </row>
    <row r="231" spans="1:10" s="34" customFormat="1" ht="25.5" customHeight="1" x14ac:dyDescent="0.25">
      <c r="A231" s="35" t="s">
        <v>567</v>
      </c>
      <c r="B231" s="36" t="s">
        <v>8</v>
      </c>
      <c r="C231" s="37">
        <f>+C232</f>
        <v>0</v>
      </c>
      <c r="D231" s="37">
        <f t="shared" si="69"/>
        <v>5000000</v>
      </c>
      <c r="E231" s="37">
        <f t="shared" ref="E231:J232" si="98">+E232</f>
        <v>5000000</v>
      </c>
      <c r="F231" s="37">
        <v>0</v>
      </c>
      <c r="G231" s="37">
        <v>0</v>
      </c>
      <c r="H231" s="37">
        <v>0</v>
      </c>
      <c r="I231" s="37">
        <v>0</v>
      </c>
      <c r="J231" s="37">
        <f t="shared" si="98"/>
        <v>5000000</v>
      </c>
    </row>
    <row r="232" spans="1:10" s="34" customFormat="1" ht="25.5" customHeight="1" x14ac:dyDescent="0.25">
      <c r="A232" s="42">
        <v>3.9</v>
      </c>
      <c r="B232" s="33" t="s">
        <v>13</v>
      </c>
      <c r="C232" s="37">
        <f>+C233</f>
        <v>0</v>
      </c>
      <c r="D232" s="37">
        <f t="shared" si="69"/>
        <v>5000000</v>
      </c>
      <c r="E232" s="37">
        <f t="shared" si="98"/>
        <v>5000000</v>
      </c>
      <c r="F232" s="37">
        <v>0</v>
      </c>
      <c r="G232" s="37">
        <v>0</v>
      </c>
      <c r="H232" s="37">
        <v>0</v>
      </c>
      <c r="I232" s="37">
        <v>0</v>
      </c>
      <c r="J232" s="37">
        <f t="shared" si="98"/>
        <v>5000000</v>
      </c>
    </row>
    <row r="233" spans="1:10" s="34" customFormat="1" ht="25.5" customHeight="1" x14ac:dyDescent="0.25">
      <c r="A233" s="39" t="s">
        <v>556</v>
      </c>
      <c r="B233" s="40" t="s">
        <v>557</v>
      </c>
      <c r="C233" s="41">
        <v>0</v>
      </c>
      <c r="D233" s="41">
        <f t="shared" si="69"/>
        <v>5000000</v>
      </c>
      <c r="E233" s="41">
        <v>5000000</v>
      </c>
      <c r="F233" s="41">
        <v>0</v>
      </c>
      <c r="G233" s="41">
        <v>0</v>
      </c>
      <c r="H233" s="41">
        <v>0</v>
      </c>
      <c r="I233" s="41">
        <v>0</v>
      </c>
      <c r="J233" s="41">
        <f>(E233-F233)</f>
        <v>5000000</v>
      </c>
    </row>
    <row r="234" spans="1:10" s="34" customFormat="1" ht="25.5" customHeight="1" x14ac:dyDescent="0.25">
      <c r="A234" s="35" t="s">
        <v>568</v>
      </c>
      <c r="B234" s="36" t="s">
        <v>31</v>
      </c>
      <c r="C234" s="37">
        <f>+C235</f>
        <v>0</v>
      </c>
      <c r="D234" s="37">
        <f t="shared" si="69"/>
        <v>2000000</v>
      </c>
      <c r="E234" s="37">
        <f t="shared" ref="E234:J235" si="99">+E235</f>
        <v>2000000</v>
      </c>
      <c r="F234" s="37">
        <v>352170</v>
      </c>
      <c r="G234" s="37">
        <v>352170</v>
      </c>
      <c r="H234" s="37">
        <v>352170</v>
      </c>
      <c r="I234" s="37">
        <v>352170</v>
      </c>
      <c r="J234" s="37">
        <f t="shared" si="99"/>
        <v>1647830</v>
      </c>
    </row>
    <row r="235" spans="1:10" s="34" customFormat="1" ht="25.5" customHeight="1" x14ac:dyDescent="0.25">
      <c r="A235" s="38">
        <v>4.4000000000000004</v>
      </c>
      <c r="B235" s="33" t="s">
        <v>15</v>
      </c>
      <c r="C235" s="37">
        <f>+C236</f>
        <v>0</v>
      </c>
      <c r="D235" s="37">
        <f t="shared" si="69"/>
        <v>2000000</v>
      </c>
      <c r="E235" s="37">
        <f t="shared" si="99"/>
        <v>2000000</v>
      </c>
      <c r="F235" s="37">
        <v>352170</v>
      </c>
      <c r="G235" s="37">
        <v>352170</v>
      </c>
      <c r="H235" s="37">
        <v>352170</v>
      </c>
      <c r="I235" s="37">
        <v>352170</v>
      </c>
      <c r="J235" s="37">
        <f t="shared" si="99"/>
        <v>1647830</v>
      </c>
    </row>
    <row r="236" spans="1:10" s="34" customFormat="1" ht="25.5" customHeight="1" x14ac:dyDescent="0.25">
      <c r="A236" s="39" t="s">
        <v>137</v>
      </c>
      <c r="B236" s="40" t="s">
        <v>171</v>
      </c>
      <c r="C236" s="41">
        <v>0</v>
      </c>
      <c r="D236" s="41">
        <f t="shared" si="69"/>
        <v>2000000</v>
      </c>
      <c r="E236" s="41">
        <v>2000000</v>
      </c>
      <c r="F236" s="41">
        <v>352170</v>
      </c>
      <c r="G236" s="41">
        <v>352170</v>
      </c>
      <c r="H236" s="41">
        <v>352170</v>
      </c>
      <c r="I236" s="41">
        <v>352170</v>
      </c>
      <c r="J236" s="41">
        <f>(E236-F236)</f>
        <v>1647830</v>
      </c>
    </row>
    <row r="237" spans="1:10" s="34" customFormat="1" ht="25.5" customHeight="1" x14ac:dyDescent="0.25">
      <c r="A237" s="39"/>
      <c r="B237" s="40"/>
      <c r="C237" s="41"/>
      <c r="D237" s="41"/>
      <c r="E237" s="41"/>
      <c r="F237" s="46"/>
      <c r="G237" s="46"/>
      <c r="H237" s="46"/>
      <c r="I237" s="46"/>
      <c r="J237" s="46"/>
    </row>
    <row r="238" spans="1:10" s="34" customFormat="1" ht="31.5" customHeight="1" x14ac:dyDescent="0.25">
      <c r="A238" s="81" t="s">
        <v>207</v>
      </c>
      <c r="B238" s="82"/>
      <c r="C238" s="7">
        <f>SUM(C239)</f>
        <v>2598103</v>
      </c>
      <c r="D238" s="7">
        <f t="shared" si="69"/>
        <v>-1026195</v>
      </c>
      <c r="E238" s="7">
        <f t="shared" ref="E238:J240" si="100">SUM(E239)</f>
        <v>1571908</v>
      </c>
      <c r="F238" s="7">
        <v>995721.87000000011</v>
      </c>
      <c r="G238" s="7">
        <v>995721.87000000011</v>
      </c>
      <c r="H238" s="7">
        <v>995721.87000000011</v>
      </c>
      <c r="I238" s="7">
        <v>995721.87000000011</v>
      </c>
      <c r="J238" s="7">
        <f t="shared" si="100"/>
        <v>576186.12999999989</v>
      </c>
    </row>
    <row r="239" spans="1:10" s="34" customFormat="1" ht="25.5" customHeight="1" x14ac:dyDescent="0.25">
      <c r="A239" s="35">
        <v>2</v>
      </c>
      <c r="B239" s="36" t="s">
        <v>4</v>
      </c>
      <c r="C239" s="37">
        <f>SUM(C240)</f>
        <v>2598103</v>
      </c>
      <c r="D239" s="37">
        <f t="shared" ref="D239:D302" si="101">+E239-C239</f>
        <v>-1026195</v>
      </c>
      <c r="E239" s="37">
        <f t="shared" si="100"/>
        <v>1571908</v>
      </c>
      <c r="F239" s="37">
        <v>995721.87000000011</v>
      </c>
      <c r="G239" s="37">
        <v>995721.87000000011</v>
      </c>
      <c r="H239" s="37">
        <v>995721.87000000011</v>
      </c>
      <c r="I239" s="37">
        <v>995721.87000000011</v>
      </c>
      <c r="J239" s="37">
        <f t="shared" si="100"/>
        <v>576186.12999999989</v>
      </c>
    </row>
    <row r="240" spans="1:10" s="34" customFormat="1" ht="25.5" customHeight="1" x14ac:dyDescent="0.25">
      <c r="A240" s="38">
        <v>2.6</v>
      </c>
      <c r="B240" s="33" t="s">
        <v>6</v>
      </c>
      <c r="C240" s="37">
        <f>SUM(C241)</f>
        <v>2598103</v>
      </c>
      <c r="D240" s="37">
        <f t="shared" si="101"/>
        <v>-1026195</v>
      </c>
      <c r="E240" s="37">
        <f t="shared" si="100"/>
        <v>1571908</v>
      </c>
      <c r="F240" s="37">
        <v>995721.87000000011</v>
      </c>
      <c r="G240" s="37">
        <v>995721.87000000011</v>
      </c>
      <c r="H240" s="37">
        <v>995721.87000000011</v>
      </c>
      <c r="I240" s="37">
        <v>995721.87000000011</v>
      </c>
      <c r="J240" s="37">
        <f t="shared" si="100"/>
        <v>576186.12999999989</v>
      </c>
    </row>
    <row r="241" spans="1:10" s="34" customFormat="1" ht="25.5" customHeight="1" x14ac:dyDescent="0.25">
      <c r="A241" s="39" t="s">
        <v>72</v>
      </c>
      <c r="B241" s="40" t="s">
        <v>6</v>
      </c>
      <c r="C241" s="41">
        <v>2598103</v>
      </c>
      <c r="D241" s="41">
        <f t="shared" si="101"/>
        <v>-1026195</v>
      </c>
      <c r="E241" s="41">
        <v>1571908</v>
      </c>
      <c r="F241" s="41">
        <v>995721.87000000011</v>
      </c>
      <c r="G241" s="41">
        <v>995721.87000000011</v>
      </c>
      <c r="H241" s="41">
        <v>995721.87000000011</v>
      </c>
      <c r="I241" s="41">
        <v>995721.87000000011</v>
      </c>
      <c r="J241" s="41">
        <f>(E241-F241)</f>
        <v>576186.12999999989</v>
      </c>
    </row>
    <row r="242" spans="1:10" s="34" customFormat="1" ht="25.5" customHeight="1" x14ac:dyDescent="0.25">
      <c r="A242" s="38"/>
      <c r="B242" s="33"/>
      <c r="C242" s="41"/>
      <c r="D242" s="41"/>
      <c r="E242" s="41"/>
      <c r="F242" s="53"/>
      <c r="G242" s="53"/>
      <c r="H242" s="53"/>
      <c r="I242" s="53"/>
      <c r="J242" s="53"/>
    </row>
    <row r="243" spans="1:10" s="34" customFormat="1" ht="32.25" customHeight="1" x14ac:dyDescent="0.25">
      <c r="A243" s="75" t="s">
        <v>35</v>
      </c>
      <c r="B243" s="76"/>
      <c r="C243" s="8">
        <f>SUM(C244)</f>
        <v>5373281</v>
      </c>
      <c r="D243" s="8">
        <f t="shared" si="101"/>
        <v>-383008</v>
      </c>
      <c r="E243" s="8">
        <f t="shared" ref="E243:J245" si="102">SUM(E244)</f>
        <v>4990273</v>
      </c>
      <c r="F243" s="8">
        <v>2629300.73</v>
      </c>
      <c r="G243" s="8">
        <v>2629300.73</v>
      </c>
      <c r="H243" s="8">
        <v>2629300.73</v>
      </c>
      <c r="I243" s="8">
        <v>2629300.73</v>
      </c>
      <c r="J243" s="8">
        <f t="shared" si="102"/>
        <v>2360972.27</v>
      </c>
    </row>
    <row r="244" spans="1:10" s="34" customFormat="1" ht="25.5" customHeight="1" x14ac:dyDescent="0.25">
      <c r="A244" s="35">
        <v>2</v>
      </c>
      <c r="B244" s="36" t="s">
        <v>4</v>
      </c>
      <c r="C244" s="37">
        <f>SUM(C245)</f>
        <v>5373281</v>
      </c>
      <c r="D244" s="37">
        <f t="shared" si="101"/>
        <v>-383008</v>
      </c>
      <c r="E244" s="37">
        <f t="shared" si="102"/>
        <v>4990273</v>
      </c>
      <c r="F244" s="37">
        <v>2629300.73</v>
      </c>
      <c r="G244" s="37">
        <v>2629300.73</v>
      </c>
      <c r="H244" s="37">
        <v>2629300.73</v>
      </c>
      <c r="I244" s="37">
        <v>2629300.73</v>
      </c>
      <c r="J244" s="37">
        <f t="shared" si="102"/>
        <v>2360972.27</v>
      </c>
    </row>
    <row r="245" spans="1:10" s="34" customFormat="1" ht="25.5" customHeight="1" x14ac:dyDescent="0.25">
      <c r="A245" s="38">
        <v>2.6</v>
      </c>
      <c r="B245" s="33" t="s">
        <v>6</v>
      </c>
      <c r="C245" s="37">
        <f>SUM(C246)</f>
        <v>5373281</v>
      </c>
      <c r="D245" s="37">
        <f t="shared" si="101"/>
        <v>-383008</v>
      </c>
      <c r="E245" s="37">
        <f t="shared" si="102"/>
        <v>4990273</v>
      </c>
      <c r="F245" s="37">
        <v>2629300.73</v>
      </c>
      <c r="G245" s="37">
        <v>2629300.73</v>
      </c>
      <c r="H245" s="37">
        <v>2629300.73</v>
      </c>
      <c r="I245" s="37">
        <v>2629300.73</v>
      </c>
      <c r="J245" s="37">
        <f t="shared" si="102"/>
        <v>2360972.27</v>
      </c>
    </row>
    <row r="246" spans="1:10" s="34" customFormat="1" ht="25.5" customHeight="1" x14ac:dyDescent="0.25">
      <c r="A246" s="39" t="s">
        <v>72</v>
      </c>
      <c r="B246" s="40" t="s">
        <v>6</v>
      </c>
      <c r="C246" s="41">
        <v>5373281</v>
      </c>
      <c r="D246" s="41">
        <f t="shared" si="101"/>
        <v>-383008</v>
      </c>
      <c r="E246" s="41">
        <v>4990273</v>
      </c>
      <c r="F246" s="41">
        <v>2629300.73</v>
      </c>
      <c r="G246" s="41">
        <v>2629300.73</v>
      </c>
      <c r="H246" s="41">
        <v>2629300.73</v>
      </c>
      <c r="I246" s="41">
        <v>2629300.73</v>
      </c>
      <c r="J246" s="41">
        <f>(E246-F246)</f>
        <v>2360972.27</v>
      </c>
    </row>
    <row r="247" spans="1:10" s="34" customFormat="1" ht="25.5" customHeight="1" x14ac:dyDescent="0.25">
      <c r="A247" s="38"/>
      <c r="B247" s="33"/>
      <c r="C247" s="41"/>
      <c r="D247" s="41"/>
      <c r="E247" s="41"/>
      <c r="F247" s="53"/>
      <c r="G247" s="53"/>
      <c r="H247" s="53"/>
      <c r="I247" s="53"/>
      <c r="J247" s="53"/>
    </row>
    <row r="248" spans="1:10" s="34" customFormat="1" ht="25.5" customHeight="1" x14ac:dyDescent="0.25">
      <c r="A248" s="79" t="s">
        <v>36</v>
      </c>
      <c r="B248" s="80"/>
      <c r="C248" s="54">
        <f t="shared" ref="C248" si="103">SUM(C249,C256)</f>
        <v>969378.91</v>
      </c>
      <c r="D248" s="54">
        <f t="shared" si="101"/>
        <v>-514473.91000000003</v>
      </c>
      <c r="E248" s="54">
        <f>SUM(E249,E256)</f>
        <v>454905</v>
      </c>
      <c r="F248" s="54">
        <v>230944.72000000003</v>
      </c>
      <c r="G248" s="54">
        <v>230944.72000000003</v>
      </c>
      <c r="H248" s="54">
        <v>230944.72000000003</v>
      </c>
      <c r="I248" s="54">
        <v>230944.72000000003</v>
      </c>
      <c r="J248" s="54">
        <f>SUM(J249,J256)</f>
        <v>223960.27999999997</v>
      </c>
    </row>
    <row r="249" spans="1:10" s="34" customFormat="1" ht="25.5" customHeight="1" x14ac:dyDescent="0.25">
      <c r="A249" s="35">
        <v>2</v>
      </c>
      <c r="B249" s="36" t="s">
        <v>4</v>
      </c>
      <c r="C249" s="37">
        <f>SUM(C250,C254)</f>
        <v>792989</v>
      </c>
      <c r="D249" s="37">
        <f t="shared" si="101"/>
        <v>-426278.96</v>
      </c>
      <c r="E249" s="37">
        <f>SUM(E250,E254)</f>
        <v>366710.04</v>
      </c>
      <c r="F249" s="37">
        <v>206406.51000000004</v>
      </c>
      <c r="G249" s="37">
        <v>206406.51000000004</v>
      </c>
      <c r="H249" s="37">
        <v>206406.51000000004</v>
      </c>
      <c r="I249" s="37">
        <v>206406.51000000004</v>
      </c>
      <c r="J249" s="37">
        <f t="shared" ref="J249" si="104">SUM(J250,J254)</f>
        <v>160303.52999999997</v>
      </c>
    </row>
    <row r="250" spans="1:10" s="34" customFormat="1" ht="25.5" customHeight="1" x14ac:dyDescent="0.25">
      <c r="A250" s="42">
        <v>2.1</v>
      </c>
      <c r="B250" s="33" t="s">
        <v>38</v>
      </c>
      <c r="C250" s="37">
        <f>SUM(C251:C253)</f>
        <v>555189</v>
      </c>
      <c r="D250" s="37">
        <f t="shared" si="101"/>
        <v>-277594.5</v>
      </c>
      <c r="E250" s="37">
        <f>SUM(E251:E253)</f>
        <v>277594.5</v>
      </c>
      <c r="F250" s="37">
        <v>206406.51000000004</v>
      </c>
      <c r="G250" s="37">
        <v>206406.51000000004</v>
      </c>
      <c r="H250" s="37">
        <v>206406.51000000004</v>
      </c>
      <c r="I250" s="37">
        <v>206406.51000000004</v>
      </c>
      <c r="J250" s="37">
        <f>SUM(J251:J253)</f>
        <v>71187.989999999991</v>
      </c>
    </row>
    <row r="251" spans="1:10" s="34" customFormat="1" ht="25.5" customHeight="1" x14ac:dyDescent="0.25">
      <c r="A251" s="39" t="s">
        <v>56</v>
      </c>
      <c r="B251" s="40" t="s">
        <v>60</v>
      </c>
      <c r="C251" s="41">
        <v>348189</v>
      </c>
      <c r="D251" s="41">
        <f t="shared" si="101"/>
        <v>-174094.5</v>
      </c>
      <c r="E251" s="41">
        <v>174094.5</v>
      </c>
      <c r="F251" s="41">
        <v>169242.71000000002</v>
      </c>
      <c r="G251" s="41">
        <v>169242.71000000002</v>
      </c>
      <c r="H251" s="41">
        <v>169242.71000000002</v>
      </c>
      <c r="I251" s="41">
        <v>169242.71000000002</v>
      </c>
      <c r="J251" s="41">
        <f>(E251-F251)</f>
        <v>4851.789999999979</v>
      </c>
    </row>
    <row r="252" spans="1:10" s="34" customFormat="1" ht="25.5" customHeight="1" x14ac:dyDescent="0.25">
      <c r="A252" s="39" t="s">
        <v>58</v>
      </c>
      <c r="B252" s="40" t="s">
        <v>194</v>
      </c>
      <c r="C252" s="41">
        <v>107000</v>
      </c>
      <c r="D252" s="41">
        <f t="shared" si="101"/>
        <v>-53500</v>
      </c>
      <c r="E252" s="41">
        <v>53500</v>
      </c>
      <c r="F252" s="41">
        <v>21600.32</v>
      </c>
      <c r="G252" s="41">
        <v>21600.32</v>
      </c>
      <c r="H252" s="41">
        <v>21600.32</v>
      </c>
      <c r="I252" s="41">
        <v>21600.32</v>
      </c>
      <c r="J252" s="41">
        <f>(E252-F252)</f>
        <v>31899.68</v>
      </c>
    </row>
    <row r="253" spans="1:10" s="34" customFormat="1" ht="25.5" customHeight="1" x14ac:dyDescent="0.25">
      <c r="A253" s="39" t="s">
        <v>59</v>
      </c>
      <c r="B253" s="40" t="s">
        <v>63</v>
      </c>
      <c r="C253" s="41">
        <v>100000</v>
      </c>
      <c r="D253" s="41">
        <f t="shared" si="101"/>
        <v>-50000</v>
      </c>
      <c r="E253" s="41">
        <v>50000</v>
      </c>
      <c r="F253" s="41">
        <v>15563.48</v>
      </c>
      <c r="G253" s="41">
        <v>15563.48</v>
      </c>
      <c r="H253" s="41">
        <v>15563.48</v>
      </c>
      <c r="I253" s="41">
        <v>15563.48</v>
      </c>
      <c r="J253" s="41">
        <f>(E253-F253)</f>
        <v>34436.520000000004</v>
      </c>
    </row>
    <row r="254" spans="1:10" s="34" customFormat="1" ht="25.5" customHeight="1" x14ac:dyDescent="0.25">
      <c r="A254" s="38">
        <v>2.4</v>
      </c>
      <c r="B254" s="33" t="s">
        <v>23</v>
      </c>
      <c r="C254" s="37">
        <f t="shared" ref="C254" si="105">SUM(C255:C255)</f>
        <v>237800</v>
      </c>
      <c r="D254" s="37">
        <f t="shared" si="101"/>
        <v>-148684.46000000002</v>
      </c>
      <c r="E254" s="37">
        <f>SUM(E255:E255)</f>
        <v>89115.54</v>
      </c>
      <c r="F254" s="37">
        <v>0</v>
      </c>
      <c r="G254" s="37">
        <v>0</v>
      </c>
      <c r="H254" s="37">
        <v>0</v>
      </c>
      <c r="I254" s="37">
        <v>0</v>
      </c>
      <c r="J254" s="37">
        <f>SUM(J255:J255)</f>
        <v>89115.54</v>
      </c>
    </row>
    <row r="255" spans="1:10" s="34" customFormat="1" ht="25.5" customHeight="1" x14ac:dyDescent="0.25">
      <c r="A255" s="39" t="s">
        <v>66</v>
      </c>
      <c r="B255" s="40" t="s">
        <v>68</v>
      </c>
      <c r="C255" s="41">
        <v>237800</v>
      </c>
      <c r="D255" s="41">
        <f t="shared" si="101"/>
        <v>-148684.46000000002</v>
      </c>
      <c r="E255" s="41">
        <v>89115.54</v>
      </c>
      <c r="F255" s="41">
        <v>0</v>
      </c>
      <c r="G255" s="41">
        <v>0</v>
      </c>
      <c r="H255" s="41">
        <v>0</v>
      </c>
      <c r="I255" s="41">
        <v>0</v>
      </c>
      <c r="J255" s="41">
        <f>(E255-F255)</f>
        <v>89115.54</v>
      </c>
    </row>
    <row r="256" spans="1:10" s="34" customFormat="1" ht="25.5" customHeight="1" x14ac:dyDescent="0.25">
      <c r="A256" s="35">
        <v>3</v>
      </c>
      <c r="B256" s="36" t="s">
        <v>8</v>
      </c>
      <c r="C256" s="37">
        <f>SUM(C257,C259)</f>
        <v>176389.91</v>
      </c>
      <c r="D256" s="37">
        <f t="shared" si="101"/>
        <v>-88194.950000000012</v>
      </c>
      <c r="E256" s="37">
        <f>SUM(E257,E259)</f>
        <v>88194.959999999992</v>
      </c>
      <c r="F256" s="37">
        <v>24538.21</v>
      </c>
      <c r="G256" s="37">
        <v>24538.21</v>
      </c>
      <c r="H256" s="37">
        <v>24538.21</v>
      </c>
      <c r="I256" s="37">
        <v>24538.21</v>
      </c>
      <c r="J256" s="37">
        <f>SUM(J257,J259)</f>
        <v>63656.75</v>
      </c>
    </row>
    <row r="257" spans="1:10" s="34" customFormat="1" ht="25.5" customHeight="1" x14ac:dyDescent="0.25">
      <c r="A257" s="38">
        <v>3.5</v>
      </c>
      <c r="B257" s="33" t="s">
        <v>29</v>
      </c>
      <c r="C257" s="37">
        <f>SUM(C258)</f>
        <v>90000</v>
      </c>
      <c r="D257" s="37">
        <f t="shared" si="101"/>
        <v>-45000</v>
      </c>
      <c r="E257" s="37">
        <f>SUM(E258)</f>
        <v>45000</v>
      </c>
      <c r="F257" s="37">
        <v>22277.91</v>
      </c>
      <c r="G257" s="37">
        <v>22277.91</v>
      </c>
      <c r="H257" s="37">
        <v>22277.91</v>
      </c>
      <c r="I257" s="37">
        <v>22277.91</v>
      </c>
      <c r="J257" s="37">
        <f>SUM(J258)</f>
        <v>22722.09</v>
      </c>
    </row>
    <row r="258" spans="1:10" s="34" customFormat="1" ht="25.5" customHeight="1" x14ac:dyDescent="0.25">
      <c r="A258" s="39" t="s">
        <v>108</v>
      </c>
      <c r="B258" s="40" t="s">
        <v>113</v>
      </c>
      <c r="C258" s="41">
        <v>90000</v>
      </c>
      <c r="D258" s="41">
        <f t="shared" si="101"/>
        <v>-45000</v>
      </c>
      <c r="E258" s="41">
        <v>45000</v>
      </c>
      <c r="F258" s="41">
        <v>22277.91</v>
      </c>
      <c r="G258" s="41">
        <v>22277.91</v>
      </c>
      <c r="H258" s="41">
        <v>22277.91</v>
      </c>
      <c r="I258" s="41">
        <v>22277.91</v>
      </c>
      <c r="J258" s="41">
        <f>(E258-F258)</f>
        <v>22722.09</v>
      </c>
    </row>
    <row r="259" spans="1:10" s="34" customFormat="1" ht="25.5" customHeight="1" x14ac:dyDescent="0.25">
      <c r="A259" s="38">
        <v>3.9</v>
      </c>
      <c r="B259" s="33" t="s">
        <v>13</v>
      </c>
      <c r="C259" s="37">
        <f t="shared" ref="C259" si="106">SUM(C260:C260)</f>
        <v>86389.91</v>
      </c>
      <c r="D259" s="37">
        <f t="shared" si="101"/>
        <v>-43194.950000000004</v>
      </c>
      <c r="E259" s="37">
        <f>SUM(E260:E260)</f>
        <v>43194.96</v>
      </c>
      <c r="F259" s="37">
        <v>2260.3000000000002</v>
      </c>
      <c r="G259" s="37">
        <v>2260.3000000000002</v>
      </c>
      <c r="H259" s="37">
        <v>2260.3000000000002</v>
      </c>
      <c r="I259" s="37">
        <v>2260.3000000000002</v>
      </c>
      <c r="J259" s="37">
        <f>SUM(J260:J260)</f>
        <v>40934.659999999996</v>
      </c>
    </row>
    <row r="260" spans="1:10" s="34" customFormat="1" ht="25.5" customHeight="1" x14ac:dyDescent="0.25">
      <c r="A260" s="39" t="s">
        <v>129</v>
      </c>
      <c r="B260" s="40" t="s">
        <v>13</v>
      </c>
      <c r="C260" s="41">
        <v>86389.91</v>
      </c>
      <c r="D260" s="41">
        <f t="shared" si="101"/>
        <v>-43194.950000000004</v>
      </c>
      <c r="E260" s="41">
        <v>43194.96</v>
      </c>
      <c r="F260" s="41">
        <v>2260.3000000000002</v>
      </c>
      <c r="G260" s="41">
        <v>2260.3000000000002</v>
      </c>
      <c r="H260" s="41">
        <v>2260.3000000000002</v>
      </c>
      <c r="I260" s="41">
        <v>2260.3000000000002</v>
      </c>
      <c r="J260" s="41">
        <f>(E260-F260)</f>
        <v>40934.659999999996</v>
      </c>
    </row>
    <row r="261" spans="1:10" s="34" customFormat="1" ht="25.5" customHeight="1" x14ac:dyDescent="0.25">
      <c r="A261" s="38"/>
      <c r="B261" s="33"/>
      <c r="C261" s="41"/>
      <c r="D261" s="41"/>
      <c r="E261" s="41"/>
      <c r="F261" s="53"/>
      <c r="G261" s="53"/>
      <c r="H261" s="53"/>
      <c r="I261" s="53"/>
      <c r="J261" s="53"/>
    </row>
    <row r="262" spans="1:10" s="34" customFormat="1" ht="35.25" customHeight="1" x14ac:dyDescent="0.25">
      <c r="A262" s="75" t="s">
        <v>226</v>
      </c>
      <c r="B262" s="76"/>
      <c r="C262" s="7">
        <f>SUM(C263)</f>
        <v>190595.01</v>
      </c>
      <c r="D262" s="7">
        <f t="shared" si="101"/>
        <v>11558.989999999991</v>
      </c>
      <c r="E262" s="7">
        <f>SUM(E263)</f>
        <v>202154</v>
      </c>
      <c r="F262" s="7">
        <v>82369.31</v>
      </c>
      <c r="G262" s="7">
        <v>82369.31</v>
      </c>
      <c r="H262" s="7">
        <v>82369.31</v>
      </c>
      <c r="I262" s="7">
        <v>82369.31</v>
      </c>
      <c r="J262" s="7">
        <f t="shared" ref="J262:J263" si="107">SUM(J263)</f>
        <v>119784.68999999999</v>
      </c>
    </row>
    <row r="263" spans="1:10" s="34" customFormat="1" ht="25.5" customHeight="1" x14ac:dyDescent="0.25">
      <c r="A263" s="35">
        <v>2</v>
      </c>
      <c r="B263" s="36" t="s">
        <v>4</v>
      </c>
      <c r="C263" s="37">
        <f>SUM(C264)</f>
        <v>190595.01</v>
      </c>
      <c r="D263" s="37">
        <f t="shared" si="101"/>
        <v>11558.989999999991</v>
      </c>
      <c r="E263" s="37">
        <f>SUM(E264)</f>
        <v>202154</v>
      </c>
      <c r="F263" s="37">
        <v>82369.31</v>
      </c>
      <c r="G263" s="37">
        <v>82369.31</v>
      </c>
      <c r="H263" s="37">
        <v>82369.31</v>
      </c>
      <c r="I263" s="37">
        <v>82369.31</v>
      </c>
      <c r="J263" s="37">
        <f t="shared" si="107"/>
        <v>119784.68999999999</v>
      </c>
    </row>
    <row r="264" spans="1:10" s="34" customFormat="1" ht="25.5" customHeight="1" x14ac:dyDescent="0.25">
      <c r="A264" s="42">
        <v>2.1</v>
      </c>
      <c r="B264" s="33" t="s">
        <v>38</v>
      </c>
      <c r="C264" s="37">
        <f>SUM(C265:C266)</f>
        <v>190595.01</v>
      </c>
      <c r="D264" s="37">
        <f t="shared" si="101"/>
        <v>11558.989999999991</v>
      </c>
      <c r="E264" s="37">
        <f>SUM(E265:E266)</f>
        <v>202154</v>
      </c>
      <c r="F264" s="37">
        <v>82369.31</v>
      </c>
      <c r="G264" s="37">
        <v>82369.31</v>
      </c>
      <c r="H264" s="37">
        <v>82369.31</v>
      </c>
      <c r="I264" s="37">
        <v>82369.31</v>
      </c>
      <c r="J264" s="37">
        <f t="shared" ref="J264" si="108">SUM(J265:J266)</f>
        <v>119784.68999999999</v>
      </c>
    </row>
    <row r="265" spans="1:10" s="34" customFormat="1" ht="25.5" customHeight="1" x14ac:dyDescent="0.25">
      <c r="A265" s="39" t="s">
        <v>56</v>
      </c>
      <c r="B265" s="40" t="s">
        <v>60</v>
      </c>
      <c r="C265" s="41">
        <v>120000</v>
      </c>
      <c r="D265" s="41">
        <f t="shared" si="101"/>
        <v>11558.989999999991</v>
      </c>
      <c r="E265" s="41">
        <v>131558.99</v>
      </c>
      <c r="F265" s="41">
        <v>52699.11</v>
      </c>
      <c r="G265" s="41">
        <v>52699.11</v>
      </c>
      <c r="H265" s="41">
        <v>52699.11</v>
      </c>
      <c r="I265" s="41">
        <v>52699.11</v>
      </c>
      <c r="J265" s="41">
        <f>(E265-F265)</f>
        <v>78859.87999999999</v>
      </c>
    </row>
    <row r="266" spans="1:10" s="34" customFormat="1" ht="25.5" customHeight="1" x14ac:dyDescent="0.25">
      <c r="A266" s="39" t="s">
        <v>58</v>
      </c>
      <c r="B266" s="40" t="s">
        <v>195</v>
      </c>
      <c r="C266" s="41">
        <v>70595.009999999995</v>
      </c>
      <c r="D266" s="41">
        <f t="shared" si="101"/>
        <v>0</v>
      </c>
      <c r="E266" s="41">
        <v>70595.009999999995</v>
      </c>
      <c r="F266" s="41">
        <v>29670.2</v>
      </c>
      <c r="G266" s="41">
        <v>29670.2</v>
      </c>
      <c r="H266" s="41">
        <v>29670.2</v>
      </c>
      <c r="I266" s="41">
        <v>29670.2</v>
      </c>
      <c r="J266" s="41">
        <f>(E266-F266)</f>
        <v>40924.81</v>
      </c>
    </row>
    <row r="267" spans="1:10" s="34" customFormat="1" ht="25.5" customHeight="1" x14ac:dyDescent="0.25">
      <c r="A267" s="38"/>
      <c r="B267" s="33"/>
      <c r="C267" s="41"/>
      <c r="D267" s="41"/>
      <c r="E267" s="41"/>
      <c r="F267" s="53"/>
      <c r="G267" s="53"/>
      <c r="H267" s="53"/>
      <c r="I267" s="53"/>
      <c r="J267" s="53"/>
    </row>
    <row r="268" spans="1:10" s="34" customFormat="1" ht="33.75" customHeight="1" x14ac:dyDescent="0.25">
      <c r="A268" s="75" t="s">
        <v>39</v>
      </c>
      <c r="B268" s="76"/>
      <c r="C268" s="7">
        <f>SUM(C269)</f>
        <v>15044128</v>
      </c>
      <c r="D268" s="7">
        <f t="shared" si="101"/>
        <v>-165141</v>
      </c>
      <c r="E268" s="7">
        <f t="shared" ref="E268:J269" si="109">SUM(E269)</f>
        <v>14878987</v>
      </c>
      <c r="F268" s="7">
        <v>0</v>
      </c>
      <c r="G268" s="7">
        <v>0</v>
      </c>
      <c r="H268" s="7">
        <v>0</v>
      </c>
      <c r="I268" s="7">
        <v>0</v>
      </c>
      <c r="J268" s="7">
        <f t="shared" si="109"/>
        <v>14878987</v>
      </c>
    </row>
    <row r="269" spans="1:10" s="34" customFormat="1" ht="25.5" customHeight="1" x14ac:dyDescent="0.25">
      <c r="A269" s="35">
        <v>6</v>
      </c>
      <c r="B269" s="36" t="s">
        <v>20</v>
      </c>
      <c r="C269" s="37">
        <f>SUM(C270)</f>
        <v>15044128</v>
      </c>
      <c r="D269" s="37">
        <f t="shared" si="101"/>
        <v>-165141</v>
      </c>
      <c r="E269" s="37">
        <f t="shared" si="109"/>
        <v>14878987</v>
      </c>
      <c r="F269" s="37">
        <v>0</v>
      </c>
      <c r="G269" s="37">
        <v>0</v>
      </c>
      <c r="H269" s="37">
        <v>0</v>
      </c>
      <c r="I269" s="37">
        <v>0</v>
      </c>
      <c r="J269" s="37">
        <f t="shared" si="109"/>
        <v>14878987</v>
      </c>
    </row>
    <row r="270" spans="1:10" s="34" customFormat="1" ht="25.5" customHeight="1" x14ac:dyDescent="0.25">
      <c r="A270" s="38">
        <v>6.1</v>
      </c>
      <c r="B270" s="33" t="s">
        <v>34</v>
      </c>
      <c r="C270" s="37">
        <f t="shared" ref="C270:J270" si="110">SUM(C271:C274)</f>
        <v>15044128</v>
      </c>
      <c r="D270" s="37">
        <f t="shared" si="101"/>
        <v>-165141</v>
      </c>
      <c r="E270" s="37">
        <f t="shared" si="110"/>
        <v>14878987</v>
      </c>
      <c r="F270" s="37">
        <v>0</v>
      </c>
      <c r="G270" s="37">
        <v>0</v>
      </c>
      <c r="H270" s="37">
        <v>0</v>
      </c>
      <c r="I270" s="37">
        <v>0</v>
      </c>
      <c r="J270" s="37">
        <f t="shared" si="110"/>
        <v>14878987</v>
      </c>
    </row>
    <row r="271" spans="1:10" s="34" customFormat="1" ht="25.5" customHeight="1" x14ac:dyDescent="0.25">
      <c r="A271" s="39" t="s">
        <v>159</v>
      </c>
      <c r="B271" s="40" t="s">
        <v>164</v>
      </c>
      <c r="C271" s="41">
        <v>3500000</v>
      </c>
      <c r="D271" s="41">
        <f t="shared" si="101"/>
        <v>0</v>
      </c>
      <c r="E271" s="41">
        <v>3500000</v>
      </c>
      <c r="F271" s="41">
        <v>0</v>
      </c>
      <c r="G271" s="41">
        <v>0</v>
      </c>
      <c r="H271" s="41">
        <v>0</v>
      </c>
      <c r="I271" s="41">
        <v>0</v>
      </c>
      <c r="J271" s="41">
        <f>(E271-F271)</f>
        <v>3500000</v>
      </c>
    </row>
    <row r="272" spans="1:10" s="34" customFormat="1" ht="25.5" customHeight="1" x14ac:dyDescent="0.25">
      <c r="A272" s="39" t="s">
        <v>160</v>
      </c>
      <c r="B272" s="40" t="s">
        <v>167</v>
      </c>
      <c r="C272" s="41">
        <v>1500000</v>
      </c>
      <c r="D272" s="41">
        <f t="shared" si="101"/>
        <v>0</v>
      </c>
      <c r="E272" s="41">
        <v>1500000</v>
      </c>
      <c r="F272" s="41">
        <v>0</v>
      </c>
      <c r="G272" s="41">
        <v>0</v>
      </c>
      <c r="H272" s="41">
        <v>0</v>
      </c>
      <c r="I272" s="41">
        <v>0</v>
      </c>
      <c r="J272" s="41">
        <f>(E272-F272)</f>
        <v>1500000</v>
      </c>
    </row>
    <row r="273" spans="1:10" s="34" customFormat="1" ht="25.5" customHeight="1" x14ac:dyDescent="0.25">
      <c r="A273" s="39" t="s">
        <v>161</v>
      </c>
      <c r="B273" s="40" t="s">
        <v>165</v>
      </c>
      <c r="C273" s="41">
        <v>7544128</v>
      </c>
      <c r="D273" s="41">
        <f t="shared" si="101"/>
        <v>-165141</v>
      </c>
      <c r="E273" s="41">
        <v>7378987</v>
      </c>
      <c r="F273" s="41">
        <v>0</v>
      </c>
      <c r="G273" s="41">
        <v>0</v>
      </c>
      <c r="H273" s="41">
        <v>0</v>
      </c>
      <c r="I273" s="41">
        <v>0</v>
      </c>
      <c r="J273" s="41">
        <f>(E273-F273)</f>
        <v>7378987</v>
      </c>
    </row>
    <row r="274" spans="1:10" s="34" customFormat="1" ht="25.5" customHeight="1" x14ac:dyDescent="0.25">
      <c r="A274" s="39" t="s">
        <v>162</v>
      </c>
      <c r="B274" s="40" t="s">
        <v>166</v>
      </c>
      <c r="C274" s="41">
        <v>2500000</v>
      </c>
      <c r="D274" s="41">
        <f t="shared" si="101"/>
        <v>0</v>
      </c>
      <c r="E274" s="41">
        <v>2500000</v>
      </c>
      <c r="F274" s="41">
        <v>0</v>
      </c>
      <c r="G274" s="41">
        <v>0</v>
      </c>
      <c r="H274" s="41">
        <v>0</v>
      </c>
      <c r="I274" s="41">
        <v>0</v>
      </c>
      <c r="J274" s="41">
        <f>(E274-F274)</f>
        <v>2500000</v>
      </c>
    </row>
    <row r="275" spans="1:10" s="34" customFormat="1" ht="25.5" customHeight="1" x14ac:dyDescent="0.25">
      <c r="A275" s="38"/>
      <c r="B275" s="33"/>
      <c r="C275" s="41"/>
      <c r="D275" s="41"/>
      <c r="E275" s="41"/>
      <c r="F275" s="53"/>
      <c r="G275" s="53"/>
      <c r="H275" s="53"/>
      <c r="I275" s="53"/>
      <c r="J275" s="53"/>
    </row>
    <row r="276" spans="1:10" s="34" customFormat="1" ht="39.75" customHeight="1" x14ac:dyDescent="0.25">
      <c r="A276" s="81" t="s">
        <v>227</v>
      </c>
      <c r="B276" s="82"/>
      <c r="C276" s="7">
        <f t="shared" ref="C276" si="111">SUM(C277,C289,C300,C319,C328)</f>
        <v>107672325.59999999</v>
      </c>
      <c r="D276" s="7">
        <f t="shared" si="101"/>
        <v>-1304854.599999994</v>
      </c>
      <c r="E276" s="7">
        <f>SUM(E277,E289,E300,E319,E328)</f>
        <v>106367471</v>
      </c>
      <c r="F276" s="7">
        <f t="shared" ref="F276:J276" si="112">SUM(F277,F289,F300,F319,F328)</f>
        <v>62830661.689999998</v>
      </c>
      <c r="G276" s="7">
        <f t="shared" si="112"/>
        <v>62830661.689999998</v>
      </c>
      <c r="H276" s="7">
        <f t="shared" si="112"/>
        <v>62784111.689999998</v>
      </c>
      <c r="I276" s="7">
        <f t="shared" si="112"/>
        <v>62784111.689999998</v>
      </c>
      <c r="J276" s="7">
        <f t="shared" si="112"/>
        <v>43536809.309999995</v>
      </c>
    </row>
    <row r="277" spans="1:10" s="34" customFormat="1" ht="25.5" customHeight="1" x14ac:dyDescent="0.25">
      <c r="A277" s="35">
        <v>1</v>
      </c>
      <c r="B277" s="36" t="s">
        <v>1</v>
      </c>
      <c r="C277" s="37">
        <f>SUM(C278,C280,C284,C286)</f>
        <v>36955269.140000001</v>
      </c>
      <c r="D277" s="37">
        <f t="shared" si="101"/>
        <v>-133625.90000000596</v>
      </c>
      <c r="E277" s="37">
        <f>+E278+E280+E284+E286</f>
        <v>36821643.239999995</v>
      </c>
      <c r="F277" s="37">
        <f t="shared" ref="F277:J277" si="113">+F278+F280+F284+F286</f>
        <v>19338181.309999999</v>
      </c>
      <c r="G277" s="37">
        <f t="shared" si="113"/>
        <v>19338181.309999999</v>
      </c>
      <c r="H277" s="37">
        <f t="shared" si="113"/>
        <v>19291631.309999999</v>
      </c>
      <c r="I277" s="37">
        <f t="shared" si="113"/>
        <v>19291631.309999999</v>
      </c>
      <c r="J277" s="37">
        <f t="shared" si="113"/>
        <v>17483461.93</v>
      </c>
    </row>
    <row r="278" spans="1:10" s="34" customFormat="1" ht="25.5" customHeight="1" x14ac:dyDescent="0.25">
      <c r="A278" s="38">
        <v>1.1000000000000001</v>
      </c>
      <c r="B278" s="33" t="s">
        <v>21</v>
      </c>
      <c r="C278" s="37">
        <f>SUM(C279)</f>
        <v>28323664.800000001</v>
      </c>
      <c r="D278" s="37">
        <f t="shared" si="101"/>
        <v>-444454.81000000238</v>
      </c>
      <c r="E278" s="37">
        <f>SUM(E279)</f>
        <v>27879209.989999998</v>
      </c>
      <c r="F278" s="37">
        <v>17699676</v>
      </c>
      <c r="G278" s="37">
        <v>17699676</v>
      </c>
      <c r="H278" s="37">
        <v>17699676</v>
      </c>
      <c r="I278" s="37">
        <v>17699676</v>
      </c>
      <c r="J278" s="37">
        <f t="shared" ref="J278" si="114">SUM(J279)</f>
        <v>10179533.989999998</v>
      </c>
    </row>
    <row r="279" spans="1:10" s="34" customFormat="1" ht="25.5" customHeight="1" x14ac:dyDescent="0.25">
      <c r="A279" s="39" t="s">
        <v>42</v>
      </c>
      <c r="B279" s="40" t="s">
        <v>43</v>
      </c>
      <c r="C279" s="41">
        <v>28323664.800000001</v>
      </c>
      <c r="D279" s="41">
        <f t="shared" si="101"/>
        <v>-444454.81000000238</v>
      </c>
      <c r="E279" s="41">
        <v>27879209.989999998</v>
      </c>
      <c r="F279" s="41">
        <v>17699676</v>
      </c>
      <c r="G279" s="41">
        <v>17699676</v>
      </c>
      <c r="H279" s="41">
        <v>17699676</v>
      </c>
      <c r="I279" s="41">
        <v>17699676</v>
      </c>
      <c r="J279" s="41">
        <f>(E279-F279)</f>
        <v>10179533.989999998</v>
      </c>
    </row>
    <row r="280" spans="1:10" s="34" customFormat="1" ht="25.5" customHeight="1" x14ac:dyDescent="0.25">
      <c r="A280" s="38">
        <v>1.3</v>
      </c>
      <c r="B280" s="33" t="s">
        <v>2</v>
      </c>
      <c r="C280" s="37">
        <f>SUM(C281)</f>
        <v>7131604.3399999999</v>
      </c>
      <c r="D280" s="37">
        <f t="shared" si="101"/>
        <v>-863571.08999999985</v>
      </c>
      <c r="E280" s="37">
        <f>SUM(E281)</f>
        <v>6268033.25</v>
      </c>
      <c r="F280" s="37">
        <v>247438</v>
      </c>
      <c r="G280" s="37">
        <v>247438</v>
      </c>
      <c r="H280" s="37">
        <v>247438</v>
      </c>
      <c r="I280" s="37">
        <v>247438</v>
      </c>
      <c r="J280" s="37">
        <f t="shared" ref="J280" si="115">SUM(J281)</f>
        <v>6020595.25</v>
      </c>
    </row>
    <row r="281" spans="1:10" s="34" customFormat="1" ht="25.5" customHeight="1" x14ac:dyDescent="0.25">
      <c r="A281" s="42" t="s">
        <v>46</v>
      </c>
      <c r="B281" s="33" t="s">
        <v>47</v>
      </c>
      <c r="C281" s="37">
        <f>SUM(C282:C283)</f>
        <v>7131604.3399999999</v>
      </c>
      <c r="D281" s="37">
        <f t="shared" si="101"/>
        <v>-863571.08999999985</v>
      </c>
      <c r="E281" s="37">
        <f>SUM(E282:E283)</f>
        <v>6268033.25</v>
      </c>
      <c r="F281" s="37">
        <v>247438</v>
      </c>
      <c r="G281" s="37">
        <v>247438</v>
      </c>
      <c r="H281" s="37">
        <v>247438</v>
      </c>
      <c r="I281" s="37">
        <v>247438</v>
      </c>
      <c r="J281" s="37">
        <f t="shared" ref="J281" si="116">SUM(J282:J283)</f>
        <v>6020595.25</v>
      </c>
    </row>
    <row r="282" spans="1:10" s="34" customFormat="1" ht="25.5" customHeight="1" x14ac:dyDescent="0.25">
      <c r="A282" s="39" t="s">
        <v>50</v>
      </c>
      <c r="B282" s="40" t="s">
        <v>48</v>
      </c>
      <c r="C282" s="41">
        <v>1128270.77</v>
      </c>
      <c r="D282" s="41">
        <f t="shared" si="101"/>
        <v>-666333.42000000004</v>
      </c>
      <c r="E282" s="41">
        <v>461937.35</v>
      </c>
      <c r="F282" s="41">
        <v>247438</v>
      </c>
      <c r="G282" s="41">
        <v>247438</v>
      </c>
      <c r="H282" s="41">
        <v>247438</v>
      </c>
      <c r="I282" s="41">
        <v>247438</v>
      </c>
      <c r="J282" s="41">
        <f>(E282-F282)</f>
        <v>214499.34999999998</v>
      </c>
    </row>
    <row r="283" spans="1:10" s="34" customFormat="1" ht="25.5" customHeight="1" x14ac:dyDescent="0.25">
      <c r="A283" s="39" t="s">
        <v>51</v>
      </c>
      <c r="B283" s="40" t="s">
        <v>49</v>
      </c>
      <c r="C283" s="41">
        <v>6003333.5700000003</v>
      </c>
      <c r="D283" s="41">
        <f t="shared" si="101"/>
        <v>-197237.66999999993</v>
      </c>
      <c r="E283" s="41">
        <v>5806095.9000000004</v>
      </c>
      <c r="F283" s="41">
        <v>0</v>
      </c>
      <c r="G283" s="41">
        <v>0</v>
      </c>
      <c r="H283" s="41">
        <v>0</v>
      </c>
      <c r="I283" s="41">
        <v>0</v>
      </c>
      <c r="J283" s="41">
        <f>(E283-F283)</f>
        <v>5806095.9000000004</v>
      </c>
    </row>
    <row r="284" spans="1:10" s="34" customFormat="1" ht="25.5" customHeight="1" x14ac:dyDescent="0.25">
      <c r="A284" s="38" t="s">
        <v>199</v>
      </c>
      <c r="B284" s="33" t="s">
        <v>202</v>
      </c>
      <c r="C284" s="37">
        <f t="shared" ref="C284:J284" si="117">SUM(C285:C285)</f>
        <v>1000000</v>
      </c>
      <c r="D284" s="37">
        <f t="shared" si="101"/>
        <v>200000</v>
      </c>
      <c r="E284" s="37">
        <f>SUM(E285:E285)</f>
        <v>1200000</v>
      </c>
      <c r="F284" s="37">
        <v>1109843.31</v>
      </c>
      <c r="G284" s="37">
        <v>1109843.31</v>
      </c>
      <c r="H284" s="37">
        <v>1109843.31</v>
      </c>
      <c r="I284" s="37">
        <v>1109843.31</v>
      </c>
      <c r="J284" s="37">
        <f t="shared" si="117"/>
        <v>90156.689999999944</v>
      </c>
    </row>
    <row r="285" spans="1:10" s="34" customFormat="1" ht="25.5" customHeight="1" x14ac:dyDescent="0.25">
      <c r="A285" s="39" t="s">
        <v>200</v>
      </c>
      <c r="B285" s="40" t="s">
        <v>201</v>
      </c>
      <c r="C285" s="41">
        <v>1000000</v>
      </c>
      <c r="D285" s="41">
        <f t="shared" si="101"/>
        <v>200000</v>
      </c>
      <c r="E285" s="41">
        <v>1200000</v>
      </c>
      <c r="F285" s="41">
        <v>1109843.31</v>
      </c>
      <c r="G285" s="41">
        <v>1109843.31</v>
      </c>
      <c r="H285" s="41">
        <v>1109843.31</v>
      </c>
      <c r="I285" s="41">
        <v>1109843.31</v>
      </c>
      <c r="J285" s="41">
        <f>(E285-F285)</f>
        <v>90156.689999999944</v>
      </c>
    </row>
    <row r="286" spans="1:10" s="44" customFormat="1" ht="25.5" customHeight="1" x14ac:dyDescent="0.25">
      <c r="A286" s="38">
        <v>1.5</v>
      </c>
      <c r="B286" s="33" t="s">
        <v>3</v>
      </c>
      <c r="C286" s="37">
        <f>SUM(C287,C288)</f>
        <v>500000</v>
      </c>
      <c r="D286" s="37">
        <f t="shared" si="101"/>
        <v>974400</v>
      </c>
      <c r="E286" s="37">
        <f>SUM(E287,E288)</f>
        <v>1474400</v>
      </c>
      <c r="F286" s="37">
        <f>SUM(F287:F288)</f>
        <v>281224</v>
      </c>
      <c r="G286" s="37">
        <f>SUM(G287:G288)</f>
        <v>281224</v>
      </c>
      <c r="H286" s="37">
        <f t="shared" ref="H286:J286" si="118">SUM(H287:H288)</f>
        <v>234674</v>
      </c>
      <c r="I286" s="37">
        <f t="shared" si="118"/>
        <v>234674</v>
      </c>
      <c r="J286" s="37">
        <f t="shared" si="118"/>
        <v>1193176</v>
      </c>
    </row>
    <row r="287" spans="1:10" s="44" customFormat="1" ht="25.5" customHeight="1" x14ac:dyDescent="0.25">
      <c r="A287" s="39" t="s">
        <v>54</v>
      </c>
      <c r="B287" s="40" t="s">
        <v>55</v>
      </c>
      <c r="C287" s="41">
        <v>500000</v>
      </c>
      <c r="D287" s="41">
        <f t="shared" si="101"/>
        <v>0</v>
      </c>
      <c r="E287" s="41">
        <v>500000</v>
      </c>
      <c r="F287" s="41">
        <v>0</v>
      </c>
      <c r="G287" s="41">
        <v>0</v>
      </c>
      <c r="H287" s="41">
        <v>0</v>
      </c>
      <c r="I287" s="41">
        <v>0</v>
      </c>
      <c r="J287" s="41">
        <f>(E287-F287)</f>
        <v>500000</v>
      </c>
    </row>
    <row r="288" spans="1:10" s="44" customFormat="1" ht="25.5" customHeight="1" x14ac:dyDescent="0.25">
      <c r="A288" s="39" t="s">
        <v>551</v>
      </c>
      <c r="B288" s="40" t="s">
        <v>3</v>
      </c>
      <c r="C288" s="41">
        <v>0</v>
      </c>
      <c r="D288" s="41">
        <f t="shared" si="101"/>
        <v>974400</v>
      </c>
      <c r="E288" s="41">
        <v>974400</v>
      </c>
      <c r="F288" s="41">
        <v>281224</v>
      </c>
      <c r="G288" s="41">
        <v>281224</v>
      </c>
      <c r="H288" s="41">
        <v>234674</v>
      </c>
      <c r="I288" s="41">
        <v>234674</v>
      </c>
      <c r="J288" s="41">
        <f>(E288-F288)</f>
        <v>693176</v>
      </c>
    </row>
    <row r="289" spans="1:10" s="44" customFormat="1" ht="25.5" customHeight="1" x14ac:dyDescent="0.25">
      <c r="A289" s="35">
        <v>2</v>
      </c>
      <c r="B289" s="36" t="s">
        <v>4</v>
      </c>
      <c r="C289" s="37">
        <f>SUM(C290,C294,C296,C298)</f>
        <v>9245026</v>
      </c>
      <c r="D289" s="37">
        <f t="shared" si="101"/>
        <v>1172071.4299999997</v>
      </c>
      <c r="E289" s="37">
        <f>SUM(E290,E294,E296,E298)</f>
        <v>10417097.43</v>
      </c>
      <c r="F289" s="37">
        <v>5695074.9199999999</v>
      </c>
      <c r="G289" s="37">
        <v>5695074.9199999999</v>
      </c>
      <c r="H289" s="37">
        <v>5695074.9199999999</v>
      </c>
      <c r="I289" s="37">
        <v>5695074.9199999999</v>
      </c>
      <c r="J289" s="37">
        <f t="shared" ref="J289" si="119">SUM(J290,J294,J296,J298)</f>
        <v>4722022.51</v>
      </c>
    </row>
    <row r="290" spans="1:10" s="34" customFormat="1" ht="25.5" customHeight="1" x14ac:dyDescent="0.25">
      <c r="A290" s="42">
        <v>2.1</v>
      </c>
      <c r="B290" s="33" t="s">
        <v>38</v>
      </c>
      <c r="C290" s="37">
        <f t="shared" ref="C290:J290" si="120">SUM(C291:C293)</f>
        <v>630000</v>
      </c>
      <c r="D290" s="37">
        <f t="shared" si="101"/>
        <v>-245600</v>
      </c>
      <c r="E290" s="37">
        <f>SUM(E291:E293)</f>
        <v>384400</v>
      </c>
      <c r="F290" s="37">
        <v>80240.7</v>
      </c>
      <c r="G290" s="37">
        <v>80240.7</v>
      </c>
      <c r="H290" s="37">
        <v>80240.7</v>
      </c>
      <c r="I290" s="37">
        <v>80240.7</v>
      </c>
      <c r="J290" s="37">
        <f t="shared" si="120"/>
        <v>304159.3</v>
      </c>
    </row>
    <row r="291" spans="1:10" s="34" customFormat="1" ht="25.5" customHeight="1" x14ac:dyDescent="0.25">
      <c r="A291" s="39" t="s">
        <v>56</v>
      </c>
      <c r="B291" s="40" t="s">
        <v>60</v>
      </c>
      <c r="C291" s="41">
        <v>310000</v>
      </c>
      <c r="D291" s="41">
        <f t="shared" si="101"/>
        <v>-175000</v>
      </c>
      <c r="E291" s="41">
        <v>135000</v>
      </c>
      <c r="F291" s="41">
        <v>32860.94</v>
      </c>
      <c r="G291" s="41">
        <v>32860.94</v>
      </c>
      <c r="H291" s="41">
        <v>32860.94</v>
      </c>
      <c r="I291" s="41">
        <v>32860.94</v>
      </c>
      <c r="J291" s="41">
        <f>(E291-F291)</f>
        <v>102139.06</v>
      </c>
    </row>
    <row r="292" spans="1:10" s="34" customFormat="1" ht="25.5" customHeight="1" x14ac:dyDescent="0.25">
      <c r="A292" s="39" t="s">
        <v>57</v>
      </c>
      <c r="B292" s="40" t="s">
        <v>61</v>
      </c>
      <c r="C292" s="41">
        <v>200000</v>
      </c>
      <c r="D292" s="41">
        <f t="shared" si="101"/>
        <v>-70600</v>
      </c>
      <c r="E292" s="41">
        <v>129400</v>
      </c>
      <c r="F292" s="41">
        <v>22253.239999999998</v>
      </c>
      <c r="G292" s="41">
        <v>22253.239999999998</v>
      </c>
      <c r="H292" s="41">
        <v>22253.239999999998</v>
      </c>
      <c r="I292" s="41">
        <v>22253.239999999998</v>
      </c>
      <c r="J292" s="41">
        <f>(E292-F292)</f>
        <v>107146.76000000001</v>
      </c>
    </row>
    <row r="293" spans="1:10" s="34" customFormat="1" ht="25.5" customHeight="1" x14ac:dyDescent="0.25">
      <c r="A293" s="39" t="s">
        <v>58</v>
      </c>
      <c r="B293" s="40" t="s">
        <v>62</v>
      </c>
      <c r="C293" s="41">
        <v>120000</v>
      </c>
      <c r="D293" s="41">
        <f t="shared" si="101"/>
        <v>0</v>
      </c>
      <c r="E293" s="41">
        <v>120000</v>
      </c>
      <c r="F293" s="41">
        <v>25126.52</v>
      </c>
      <c r="G293" s="41">
        <v>25126.52</v>
      </c>
      <c r="H293" s="41">
        <v>25126.52</v>
      </c>
      <c r="I293" s="41">
        <v>25126.52</v>
      </c>
      <c r="J293" s="41">
        <f>(E293-F293)</f>
        <v>94873.48</v>
      </c>
    </row>
    <row r="294" spans="1:10" s="34" customFormat="1" ht="25.5" customHeight="1" x14ac:dyDescent="0.25">
      <c r="A294" s="38">
        <v>2.6</v>
      </c>
      <c r="B294" s="33" t="s">
        <v>6</v>
      </c>
      <c r="C294" s="37">
        <f>SUM(C295)</f>
        <v>7210626</v>
      </c>
      <c r="D294" s="37">
        <f t="shared" si="101"/>
        <v>1447071.4299999997</v>
      </c>
      <c r="E294" s="37">
        <f t="shared" ref="E294:J294" si="121">SUM(E295)</f>
        <v>8657697.4299999997</v>
      </c>
      <c r="F294" s="37">
        <v>5570476.2199999997</v>
      </c>
      <c r="G294" s="37">
        <v>5570476.2199999997</v>
      </c>
      <c r="H294" s="37">
        <v>5570476.2199999997</v>
      </c>
      <c r="I294" s="37">
        <v>5570476.2199999997</v>
      </c>
      <c r="J294" s="37">
        <f t="shared" si="121"/>
        <v>3087221.21</v>
      </c>
    </row>
    <row r="295" spans="1:10" s="34" customFormat="1" ht="25.5" customHeight="1" x14ac:dyDescent="0.25">
      <c r="A295" s="39" t="s">
        <v>72</v>
      </c>
      <c r="B295" s="40" t="s">
        <v>6</v>
      </c>
      <c r="C295" s="41">
        <v>7210626</v>
      </c>
      <c r="D295" s="41">
        <f t="shared" si="101"/>
        <v>1447071.4299999997</v>
      </c>
      <c r="E295" s="41">
        <v>8657697.4299999997</v>
      </c>
      <c r="F295" s="41">
        <v>5570476.2199999997</v>
      </c>
      <c r="G295" s="41">
        <v>5570476.2199999997</v>
      </c>
      <c r="H295" s="41">
        <v>5570476.2199999997</v>
      </c>
      <c r="I295" s="41">
        <v>5570476.2199999997</v>
      </c>
      <c r="J295" s="41">
        <f>(E295-F295)</f>
        <v>3087221.21</v>
      </c>
    </row>
    <row r="296" spans="1:10" s="34" customFormat="1" ht="25.5" customHeight="1" x14ac:dyDescent="0.25">
      <c r="A296" s="38" t="s">
        <v>182</v>
      </c>
      <c r="B296" s="33" t="s">
        <v>25</v>
      </c>
      <c r="C296" s="37">
        <f>SUM(C297)</f>
        <v>904400</v>
      </c>
      <c r="D296" s="37">
        <f t="shared" si="101"/>
        <v>370600</v>
      </c>
      <c r="E296" s="37">
        <f t="shared" ref="E296:J296" si="122">SUM(E297)</f>
        <v>1275000</v>
      </c>
      <c r="F296" s="37">
        <v>18000</v>
      </c>
      <c r="G296" s="37">
        <v>18000</v>
      </c>
      <c r="H296" s="37">
        <v>18000</v>
      </c>
      <c r="I296" s="37">
        <v>18000</v>
      </c>
      <c r="J296" s="37">
        <f t="shared" si="122"/>
        <v>1257000</v>
      </c>
    </row>
    <row r="297" spans="1:10" s="34" customFormat="1" ht="25.5" customHeight="1" x14ac:dyDescent="0.25">
      <c r="A297" s="39" t="s">
        <v>73</v>
      </c>
      <c r="B297" s="40" t="s">
        <v>76</v>
      </c>
      <c r="C297" s="41">
        <v>904400</v>
      </c>
      <c r="D297" s="55">
        <f t="shared" si="101"/>
        <v>370600</v>
      </c>
      <c r="E297" s="55">
        <v>1275000</v>
      </c>
      <c r="F297" s="41">
        <v>18000</v>
      </c>
      <c r="G297" s="41">
        <v>18000</v>
      </c>
      <c r="H297" s="41">
        <v>18000</v>
      </c>
      <c r="I297" s="41">
        <v>18000</v>
      </c>
      <c r="J297" s="41">
        <f>(E297-F297)</f>
        <v>1257000</v>
      </c>
    </row>
    <row r="298" spans="1:10" s="34" customFormat="1" ht="25.5" customHeight="1" x14ac:dyDescent="0.25">
      <c r="A298" s="38">
        <v>2.8</v>
      </c>
      <c r="B298" s="33" t="s">
        <v>7</v>
      </c>
      <c r="C298" s="37">
        <f t="shared" ref="C298:J298" si="123">SUM(C299:C299)</f>
        <v>500000</v>
      </c>
      <c r="D298" s="37">
        <f t="shared" si="101"/>
        <v>-400000</v>
      </c>
      <c r="E298" s="37">
        <f t="shared" si="123"/>
        <v>100000</v>
      </c>
      <c r="F298" s="37">
        <v>26358</v>
      </c>
      <c r="G298" s="37">
        <v>26358</v>
      </c>
      <c r="H298" s="37">
        <v>26358</v>
      </c>
      <c r="I298" s="37">
        <v>26358</v>
      </c>
      <c r="J298" s="37">
        <f t="shared" si="123"/>
        <v>73642</v>
      </c>
    </row>
    <row r="299" spans="1:10" s="34" customFormat="1" ht="25.5" customHeight="1" x14ac:dyDescent="0.25">
      <c r="A299" s="39" t="s">
        <v>78</v>
      </c>
      <c r="B299" s="40" t="s">
        <v>79</v>
      </c>
      <c r="C299" s="41">
        <v>500000</v>
      </c>
      <c r="D299" s="41">
        <f t="shared" si="101"/>
        <v>-400000</v>
      </c>
      <c r="E299" s="41">
        <v>100000</v>
      </c>
      <c r="F299" s="41">
        <v>26358</v>
      </c>
      <c r="G299" s="41">
        <v>26358</v>
      </c>
      <c r="H299" s="41">
        <v>26358</v>
      </c>
      <c r="I299" s="41">
        <v>26358</v>
      </c>
      <c r="J299" s="41">
        <f>(E299-F299)</f>
        <v>73642</v>
      </c>
    </row>
    <row r="300" spans="1:10" s="34" customFormat="1" ht="25.5" customHeight="1" x14ac:dyDescent="0.25">
      <c r="A300" s="35">
        <v>3</v>
      </c>
      <c r="B300" s="36" t="s">
        <v>8</v>
      </c>
      <c r="C300" s="37">
        <f>SUM(C301,C303,C306,C310,C312,C316)</f>
        <v>55789945.460000001</v>
      </c>
      <c r="D300" s="37">
        <f t="shared" si="101"/>
        <v>-2986215.1300000027</v>
      </c>
      <c r="E300" s="37">
        <f>SUM(E301,E303,E306,E310,E312,E316)</f>
        <v>52803730.329999998</v>
      </c>
      <c r="F300" s="37">
        <v>37033108.259999998</v>
      </c>
      <c r="G300" s="37">
        <v>37033108.259999998</v>
      </c>
      <c r="H300" s="37">
        <v>37033108.259999998</v>
      </c>
      <c r="I300" s="37">
        <v>37033108.259999998</v>
      </c>
      <c r="J300" s="37">
        <f t="shared" ref="J300" si="124">SUM(J301,J303,J306,J310,J312,J316)</f>
        <v>15770622.070000002</v>
      </c>
    </row>
    <row r="301" spans="1:10" s="34" customFormat="1" ht="25.5" customHeight="1" x14ac:dyDescent="0.25">
      <c r="A301" s="38">
        <v>3.1</v>
      </c>
      <c r="B301" s="33" t="s">
        <v>9</v>
      </c>
      <c r="C301" s="37">
        <f t="shared" ref="C301:J301" si="125">SUM(C302:C302)</f>
        <v>30000000</v>
      </c>
      <c r="D301" s="37">
        <f t="shared" si="101"/>
        <v>-4374400</v>
      </c>
      <c r="E301" s="37">
        <f>SUM(E302:E302)</f>
        <v>25625600</v>
      </c>
      <c r="F301" s="37">
        <v>19227475.219999999</v>
      </c>
      <c r="G301" s="37">
        <v>19227475.219999999</v>
      </c>
      <c r="H301" s="37">
        <v>19227475.219999999</v>
      </c>
      <c r="I301" s="37">
        <v>19227475.219999999</v>
      </c>
      <c r="J301" s="37">
        <f t="shared" si="125"/>
        <v>6398124.7800000012</v>
      </c>
    </row>
    <row r="302" spans="1:10" s="34" customFormat="1" ht="25.5" customHeight="1" x14ac:dyDescent="0.25">
      <c r="A302" s="39" t="s">
        <v>82</v>
      </c>
      <c r="B302" s="40" t="s">
        <v>84</v>
      </c>
      <c r="C302" s="41">
        <v>30000000</v>
      </c>
      <c r="D302" s="41">
        <f t="shared" si="101"/>
        <v>-4374400</v>
      </c>
      <c r="E302" s="41">
        <v>25625600</v>
      </c>
      <c r="F302" s="41">
        <v>19227475.219999999</v>
      </c>
      <c r="G302" s="41">
        <v>19227475.219999999</v>
      </c>
      <c r="H302" s="41">
        <v>19227475.219999999</v>
      </c>
      <c r="I302" s="41">
        <v>19227475.219999999</v>
      </c>
      <c r="J302" s="41">
        <f>(E302-F302)</f>
        <v>6398124.7800000012</v>
      </c>
    </row>
    <row r="303" spans="1:10" s="34" customFormat="1" ht="25.5" customHeight="1" x14ac:dyDescent="0.25">
      <c r="A303" s="38">
        <v>3.2</v>
      </c>
      <c r="B303" s="33" t="s">
        <v>10</v>
      </c>
      <c r="C303" s="37">
        <f>SUM(C304:C305)</f>
        <v>2150000</v>
      </c>
      <c r="D303" s="37">
        <f t="shared" ref="D303:D333" si="126">+E303-C303</f>
        <v>6148838</v>
      </c>
      <c r="E303" s="37">
        <f>SUM(E304:E305)</f>
        <v>8298838</v>
      </c>
      <c r="F303" s="37">
        <v>4580162.13</v>
      </c>
      <c r="G303" s="37">
        <v>4580162.13</v>
      </c>
      <c r="H303" s="37">
        <v>4580162.13</v>
      </c>
      <c r="I303" s="37">
        <v>4580162.13</v>
      </c>
      <c r="J303" s="37">
        <f t="shared" ref="J303" si="127">SUM(J304:J305)</f>
        <v>3718675.87</v>
      </c>
    </row>
    <row r="304" spans="1:10" s="34" customFormat="1" ht="25.5" customHeight="1" x14ac:dyDescent="0.25">
      <c r="A304" s="39" t="s">
        <v>87</v>
      </c>
      <c r="B304" s="40" t="s">
        <v>91</v>
      </c>
      <c r="C304" s="41">
        <v>150000</v>
      </c>
      <c r="D304" s="41">
        <f t="shared" si="126"/>
        <v>-90000</v>
      </c>
      <c r="E304" s="41">
        <v>60000</v>
      </c>
      <c r="F304" s="41">
        <v>9762.1299999999992</v>
      </c>
      <c r="G304" s="41">
        <v>9762.1299999999992</v>
      </c>
      <c r="H304" s="41">
        <v>9762.1299999999992</v>
      </c>
      <c r="I304" s="41">
        <v>9762.1299999999992</v>
      </c>
      <c r="J304" s="41">
        <f>(E304-F304)</f>
        <v>50237.87</v>
      </c>
    </row>
    <row r="305" spans="1:10" s="34" customFormat="1" ht="25.5" customHeight="1" x14ac:dyDescent="0.25">
      <c r="A305" s="39" t="s">
        <v>189</v>
      </c>
      <c r="B305" s="40" t="s">
        <v>190</v>
      </c>
      <c r="C305" s="41">
        <v>2000000</v>
      </c>
      <c r="D305" s="41">
        <f t="shared" si="126"/>
        <v>6238838</v>
      </c>
      <c r="E305" s="41">
        <v>8238838</v>
      </c>
      <c r="F305" s="41">
        <v>4570400</v>
      </c>
      <c r="G305" s="41">
        <v>4570400</v>
      </c>
      <c r="H305" s="41">
        <v>4570400</v>
      </c>
      <c r="I305" s="41">
        <v>4570400</v>
      </c>
      <c r="J305" s="41">
        <f>(E305-F305)</f>
        <v>3668438</v>
      </c>
    </row>
    <row r="306" spans="1:10" s="34" customFormat="1" ht="25.5" customHeight="1" x14ac:dyDescent="0.25">
      <c r="A306" s="38">
        <v>3.3</v>
      </c>
      <c r="B306" s="33" t="s">
        <v>27</v>
      </c>
      <c r="C306" s="37">
        <f>SUM(C307:C309)</f>
        <v>1034945.86</v>
      </c>
      <c r="D306" s="37">
        <f t="shared" si="126"/>
        <v>-600000</v>
      </c>
      <c r="E306" s="37">
        <f>SUM(E307:E309)</f>
        <v>434945.86</v>
      </c>
      <c r="F306" s="37">
        <v>508900</v>
      </c>
      <c r="G306" s="37">
        <v>508900</v>
      </c>
      <c r="H306" s="37">
        <v>508900</v>
      </c>
      <c r="I306" s="37">
        <v>508900</v>
      </c>
      <c r="J306" s="37">
        <f t="shared" ref="J306" si="128">SUM(J307:J309)</f>
        <v>-73954.140000000014</v>
      </c>
    </row>
    <row r="307" spans="1:10" s="34" customFormat="1" ht="25.5" customHeight="1" x14ac:dyDescent="0.25">
      <c r="A307" s="39" t="s">
        <v>96</v>
      </c>
      <c r="B307" s="40" t="s">
        <v>102</v>
      </c>
      <c r="C307" s="41">
        <v>0</v>
      </c>
      <c r="D307" s="41">
        <f t="shared" si="126"/>
        <v>0</v>
      </c>
      <c r="E307" s="41">
        <v>0</v>
      </c>
      <c r="F307" s="41">
        <v>508900</v>
      </c>
      <c r="G307" s="41">
        <v>508900</v>
      </c>
      <c r="H307" s="41">
        <v>508900</v>
      </c>
      <c r="I307" s="41">
        <v>508900</v>
      </c>
      <c r="J307" s="41">
        <f>(E307-F307)</f>
        <v>-508900</v>
      </c>
    </row>
    <row r="308" spans="1:10" s="34" customFormat="1" ht="25.5" customHeight="1" x14ac:dyDescent="0.25">
      <c r="A308" s="39" t="s">
        <v>97</v>
      </c>
      <c r="B308" s="40" t="s">
        <v>173</v>
      </c>
      <c r="C308" s="41">
        <v>800000</v>
      </c>
      <c r="D308" s="41">
        <f t="shared" si="126"/>
        <v>-500000</v>
      </c>
      <c r="E308" s="41">
        <v>300000</v>
      </c>
      <c r="F308" s="41">
        <v>0</v>
      </c>
      <c r="G308" s="41">
        <v>0</v>
      </c>
      <c r="H308" s="41">
        <v>0</v>
      </c>
      <c r="I308" s="41">
        <v>0</v>
      </c>
      <c r="J308" s="41">
        <f>(E308-F308)</f>
        <v>300000</v>
      </c>
    </row>
    <row r="309" spans="1:10" s="34" customFormat="1" ht="25.5" customHeight="1" x14ac:dyDescent="0.25">
      <c r="A309" s="39" t="s">
        <v>99</v>
      </c>
      <c r="B309" s="51" t="s">
        <v>105</v>
      </c>
      <c r="C309" s="41">
        <v>234945.86</v>
      </c>
      <c r="D309" s="41">
        <f t="shared" si="126"/>
        <v>-100000</v>
      </c>
      <c r="E309" s="41">
        <v>134945.85999999999</v>
      </c>
      <c r="F309" s="41">
        <v>0</v>
      </c>
      <c r="G309" s="41">
        <v>0</v>
      </c>
      <c r="H309" s="41">
        <v>0</v>
      </c>
      <c r="I309" s="41">
        <v>0</v>
      </c>
      <c r="J309" s="41">
        <f>(E309-F309)</f>
        <v>134945.85999999999</v>
      </c>
    </row>
    <row r="310" spans="1:10" s="34" customFormat="1" ht="25.5" customHeight="1" x14ac:dyDescent="0.25">
      <c r="A310" s="38">
        <v>3.4</v>
      </c>
      <c r="B310" s="33" t="s">
        <v>28</v>
      </c>
      <c r="C310" s="37">
        <f>SUM(C311)</f>
        <v>4999.6000000000004</v>
      </c>
      <c r="D310" s="37">
        <f t="shared" si="126"/>
        <v>-4999.6000000000004</v>
      </c>
      <c r="E310" s="37">
        <f>SUM(E311)</f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f t="shared" ref="J310" si="129">SUM(J311)</f>
        <v>0</v>
      </c>
    </row>
    <row r="311" spans="1:10" s="34" customFormat="1" ht="25.5" customHeight="1" x14ac:dyDescent="0.25">
      <c r="A311" s="39" t="s">
        <v>106</v>
      </c>
      <c r="B311" s="40" t="s">
        <v>107</v>
      </c>
      <c r="C311" s="41">
        <v>4999.6000000000004</v>
      </c>
      <c r="D311" s="41">
        <f t="shared" si="126"/>
        <v>-4999.6000000000004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f>(E311-F311)</f>
        <v>0</v>
      </c>
    </row>
    <row r="312" spans="1:10" s="34" customFormat="1" ht="25.5" customHeight="1" x14ac:dyDescent="0.25">
      <c r="A312" s="38">
        <v>3.5</v>
      </c>
      <c r="B312" s="33" t="s">
        <v>29</v>
      </c>
      <c r="C312" s="37">
        <f t="shared" ref="C312:J312" si="130">SUM(C313:C315)</f>
        <v>18100000</v>
      </c>
      <c r="D312" s="37">
        <f t="shared" si="126"/>
        <v>-3600203.7100000009</v>
      </c>
      <c r="E312" s="37">
        <f>SUM(E313:E315)</f>
        <v>14499796.289999999</v>
      </c>
      <c r="F312" s="37">
        <v>9364793.7400000002</v>
      </c>
      <c r="G312" s="37">
        <v>9364793.7400000002</v>
      </c>
      <c r="H312" s="37">
        <v>9364793.7400000002</v>
      </c>
      <c r="I312" s="37">
        <v>9364793.7400000002</v>
      </c>
      <c r="J312" s="37">
        <f t="shared" si="130"/>
        <v>5135002.55</v>
      </c>
    </row>
    <row r="313" spans="1:10" s="34" customFormat="1" ht="25.5" customHeight="1" x14ac:dyDescent="0.25">
      <c r="A313" s="39" t="s">
        <v>108</v>
      </c>
      <c r="B313" s="40" t="s">
        <v>113</v>
      </c>
      <c r="C313" s="41">
        <v>5000000</v>
      </c>
      <c r="D313" s="41">
        <f t="shared" si="126"/>
        <v>-2000000</v>
      </c>
      <c r="E313" s="41">
        <v>3000000</v>
      </c>
      <c r="F313" s="41">
        <v>2192495.5</v>
      </c>
      <c r="G313" s="41">
        <v>2192495.5</v>
      </c>
      <c r="H313" s="41">
        <v>2192495.5</v>
      </c>
      <c r="I313" s="41">
        <v>2192495.5</v>
      </c>
      <c r="J313" s="41">
        <f>(E313-F313)</f>
        <v>807504.5</v>
      </c>
    </row>
    <row r="314" spans="1:10" s="34" customFormat="1" ht="25.5" customHeight="1" x14ac:dyDescent="0.25">
      <c r="A314" s="39" t="s">
        <v>109</v>
      </c>
      <c r="B314" s="40" t="s">
        <v>114</v>
      </c>
      <c r="C314" s="41">
        <v>1100000</v>
      </c>
      <c r="D314" s="41">
        <f t="shared" si="126"/>
        <v>1399796.29</v>
      </c>
      <c r="E314" s="41">
        <v>2499796.29</v>
      </c>
      <c r="F314" s="41">
        <v>1229028.26</v>
      </c>
      <c r="G314" s="41">
        <v>1229028.26</v>
      </c>
      <c r="H314" s="41">
        <v>1229028.26</v>
      </c>
      <c r="I314" s="41">
        <v>1229028.26</v>
      </c>
      <c r="J314" s="41">
        <f>(E314-F314)</f>
        <v>1270768.03</v>
      </c>
    </row>
    <row r="315" spans="1:10" s="34" customFormat="1" ht="25.5" customHeight="1" x14ac:dyDescent="0.25">
      <c r="A315" s="39" t="s">
        <v>111</v>
      </c>
      <c r="B315" s="40" t="s">
        <v>116</v>
      </c>
      <c r="C315" s="41">
        <v>12000000</v>
      </c>
      <c r="D315" s="41">
        <f t="shared" si="126"/>
        <v>-3000000</v>
      </c>
      <c r="E315" s="41">
        <v>9000000</v>
      </c>
      <c r="F315" s="41">
        <v>5943269.9800000004</v>
      </c>
      <c r="G315" s="41">
        <v>5943269.9800000004</v>
      </c>
      <c r="H315" s="41">
        <v>5943269.9800000004</v>
      </c>
      <c r="I315" s="41">
        <v>5943269.9800000004</v>
      </c>
      <c r="J315" s="41">
        <f>(E315-F315)</f>
        <v>3056730.0199999996</v>
      </c>
    </row>
    <row r="316" spans="1:10" s="34" customFormat="1" ht="25.5" customHeight="1" x14ac:dyDescent="0.25">
      <c r="A316" s="38">
        <v>3.9</v>
      </c>
      <c r="B316" s="33" t="s">
        <v>13</v>
      </c>
      <c r="C316" s="37">
        <f t="shared" ref="C316:J316" si="131">SUM(C317:C318)</f>
        <v>4500000</v>
      </c>
      <c r="D316" s="37">
        <f t="shared" si="126"/>
        <v>-555449.81999999983</v>
      </c>
      <c r="E316" s="37">
        <f>SUM(E317:E318)</f>
        <v>3944550.18</v>
      </c>
      <c r="F316" s="37">
        <v>3351777.1700000004</v>
      </c>
      <c r="G316" s="37">
        <v>3351777.1700000004</v>
      </c>
      <c r="H316" s="37">
        <v>3351777.1700000004</v>
      </c>
      <c r="I316" s="37">
        <v>3351777.1700000004</v>
      </c>
      <c r="J316" s="37">
        <f t="shared" si="131"/>
        <v>592773.01</v>
      </c>
    </row>
    <row r="317" spans="1:10" s="34" customFormat="1" ht="25.5" customHeight="1" x14ac:dyDescent="0.25">
      <c r="A317" s="39" t="s">
        <v>125</v>
      </c>
      <c r="B317" s="40" t="s">
        <v>130</v>
      </c>
      <c r="C317" s="41">
        <v>500000</v>
      </c>
      <c r="D317" s="41">
        <f t="shared" si="126"/>
        <v>-400000</v>
      </c>
      <c r="E317" s="41">
        <v>100000</v>
      </c>
      <c r="F317" s="41">
        <v>57226.99</v>
      </c>
      <c r="G317" s="41">
        <v>57226.99</v>
      </c>
      <c r="H317" s="41">
        <v>57226.99</v>
      </c>
      <c r="I317" s="41">
        <v>57226.99</v>
      </c>
      <c r="J317" s="41">
        <f>(E317-F317)</f>
        <v>42773.01</v>
      </c>
    </row>
    <row r="318" spans="1:10" s="34" customFormat="1" ht="25.5" customHeight="1" x14ac:dyDescent="0.25">
      <c r="A318" s="39" t="s">
        <v>129</v>
      </c>
      <c r="B318" s="40" t="s">
        <v>13</v>
      </c>
      <c r="C318" s="41">
        <v>4000000</v>
      </c>
      <c r="D318" s="41">
        <f t="shared" si="126"/>
        <v>-155449.81999999983</v>
      </c>
      <c r="E318" s="41">
        <v>3844550.18</v>
      </c>
      <c r="F318" s="41">
        <v>3294550.18</v>
      </c>
      <c r="G318" s="41">
        <v>3294550.18</v>
      </c>
      <c r="H318" s="41">
        <v>3294550.18</v>
      </c>
      <c r="I318" s="41">
        <v>3294550.18</v>
      </c>
      <c r="J318" s="41">
        <f>(E318-F318)</f>
        <v>550000</v>
      </c>
    </row>
    <row r="319" spans="1:10" s="34" customFormat="1" ht="25.5" customHeight="1" x14ac:dyDescent="0.25">
      <c r="A319" s="35">
        <v>5</v>
      </c>
      <c r="B319" s="36" t="s">
        <v>16</v>
      </c>
      <c r="C319" s="37">
        <f>SUM(C320,C323,C326)</f>
        <v>1050000</v>
      </c>
      <c r="D319" s="37">
        <f t="shared" si="126"/>
        <v>-175000</v>
      </c>
      <c r="E319" s="37">
        <f>SUM(E320,E323,E326)</f>
        <v>875000</v>
      </c>
      <c r="F319" s="37">
        <v>0</v>
      </c>
      <c r="G319" s="37">
        <v>0</v>
      </c>
      <c r="H319" s="37">
        <v>0</v>
      </c>
      <c r="I319" s="37">
        <v>0</v>
      </c>
      <c r="J319" s="37">
        <f t="shared" ref="J319" si="132">SUM(J320,J323,J326)</f>
        <v>875000</v>
      </c>
    </row>
    <row r="320" spans="1:10" s="34" customFormat="1" ht="25.5" customHeight="1" x14ac:dyDescent="0.25">
      <c r="A320" s="38">
        <v>5.0999999999999996</v>
      </c>
      <c r="B320" s="33" t="s">
        <v>17</v>
      </c>
      <c r="C320" s="37">
        <f>SUM(C321:C322)</f>
        <v>400000</v>
      </c>
      <c r="D320" s="37">
        <f t="shared" si="126"/>
        <v>-400000</v>
      </c>
      <c r="E320" s="37">
        <f>SUM(E321:E322)</f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f t="shared" ref="J320" si="133">SUM(J321:J322)</f>
        <v>0</v>
      </c>
    </row>
    <row r="321" spans="1:10" s="34" customFormat="1" ht="25.5" customHeight="1" x14ac:dyDescent="0.25">
      <c r="A321" s="39" t="s">
        <v>143</v>
      </c>
      <c r="B321" s="40" t="s">
        <v>145</v>
      </c>
      <c r="C321" s="41">
        <v>200000</v>
      </c>
      <c r="D321" s="41">
        <f t="shared" si="126"/>
        <v>-200000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f>(E321-F321)</f>
        <v>0</v>
      </c>
    </row>
    <row r="322" spans="1:10" s="34" customFormat="1" ht="25.5" customHeight="1" x14ac:dyDescent="0.25">
      <c r="A322" s="39" t="s">
        <v>144</v>
      </c>
      <c r="B322" s="40" t="s">
        <v>146</v>
      </c>
      <c r="C322" s="41">
        <v>200000</v>
      </c>
      <c r="D322" s="41">
        <f t="shared" si="126"/>
        <v>-200000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f>(E322-F322)</f>
        <v>0</v>
      </c>
    </row>
    <row r="323" spans="1:10" s="45" customFormat="1" ht="25.5" customHeight="1" x14ac:dyDescent="0.25">
      <c r="A323" s="38" t="s">
        <v>184</v>
      </c>
      <c r="B323" s="52" t="s">
        <v>33</v>
      </c>
      <c r="C323" s="37">
        <f>SUM(C324:C325)</f>
        <v>650000</v>
      </c>
      <c r="D323" s="37">
        <f t="shared" si="126"/>
        <v>-650000</v>
      </c>
      <c r="E323" s="37">
        <f t="shared" ref="E323:J323" si="134">SUM(E324:E325)</f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f t="shared" si="134"/>
        <v>0</v>
      </c>
    </row>
    <row r="324" spans="1:10" s="34" customFormat="1" ht="25.5" customHeight="1" x14ac:dyDescent="0.25">
      <c r="A324" s="39" t="s">
        <v>147</v>
      </c>
      <c r="B324" s="51" t="s">
        <v>149</v>
      </c>
      <c r="C324" s="41">
        <v>250000</v>
      </c>
      <c r="D324" s="41">
        <f t="shared" si="126"/>
        <v>-250000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f>(E324-F324)</f>
        <v>0</v>
      </c>
    </row>
    <row r="325" spans="1:10" s="34" customFormat="1" ht="25.5" customHeight="1" x14ac:dyDescent="0.25">
      <c r="A325" s="39" t="s">
        <v>148</v>
      </c>
      <c r="B325" s="51" t="s">
        <v>150</v>
      </c>
      <c r="C325" s="41">
        <v>400000</v>
      </c>
      <c r="D325" s="41">
        <f t="shared" si="126"/>
        <v>-400000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f>(E325-F325)</f>
        <v>0</v>
      </c>
    </row>
    <row r="326" spans="1:10" s="34" customFormat="1" ht="25.5" customHeight="1" x14ac:dyDescent="0.25">
      <c r="A326" s="38" t="s">
        <v>188</v>
      </c>
      <c r="B326" s="33" t="s">
        <v>152</v>
      </c>
      <c r="C326" s="37">
        <f>SUM(C327)</f>
        <v>0</v>
      </c>
      <c r="D326" s="37">
        <f t="shared" si="126"/>
        <v>875000</v>
      </c>
      <c r="E326" s="37">
        <f>SUM(E327)</f>
        <v>875000</v>
      </c>
      <c r="F326" s="37">
        <v>0</v>
      </c>
      <c r="G326" s="37">
        <v>0</v>
      </c>
      <c r="H326" s="37">
        <v>0</v>
      </c>
      <c r="I326" s="37">
        <v>0</v>
      </c>
      <c r="J326" s="37">
        <f t="shared" ref="J326" si="135">SUM(J327)</f>
        <v>875000</v>
      </c>
    </row>
    <row r="327" spans="1:10" s="34" customFormat="1" ht="25.5" customHeight="1" x14ac:dyDescent="0.25">
      <c r="A327" s="39" t="s">
        <v>151</v>
      </c>
      <c r="B327" s="40" t="s">
        <v>152</v>
      </c>
      <c r="C327" s="41">
        <v>0</v>
      </c>
      <c r="D327" s="41">
        <f t="shared" si="126"/>
        <v>875000</v>
      </c>
      <c r="E327" s="41">
        <v>875000</v>
      </c>
      <c r="F327" s="41">
        <v>0</v>
      </c>
      <c r="G327" s="41">
        <v>0</v>
      </c>
      <c r="H327" s="41">
        <v>0</v>
      </c>
      <c r="I327" s="41">
        <v>0</v>
      </c>
      <c r="J327" s="41">
        <f>(E327-F327)</f>
        <v>875000</v>
      </c>
    </row>
    <row r="328" spans="1:10" s="34" customFormat="1" ht="25.5" customHeight="1" x14ac:dyDescent="0.25">
      <c r="A328" s="35">
        <v>6</v>
      </c>
      <c r="B328" s="36" t="s">
        <v>20</v>
      </c>
      <c r="C328" s="37">
        <f>SUM(C329)</f>
        <v>4632085</v>
      </c>
      <c r="D328" s="37">
        <f t="shared" si="126"/>
        <v>817915</v>
      </c>
      <c r="E328" s="37">
        <f t="shared" ref="E328:J328" si="136">SUM(E329)</f>
        <v>5450000</v>
      </c>
      <c r="F328" s="37">
        <v>764297.2</v>
      </c>
      <c r="G328" s="37">
        <v>764297.2</v>
      </c>
      <c r="H328" s="37">
        <v>764297.2</v>
      </c>
      <c r="I328" s="37">
        <v>764297.2</v>
      </c>
      <c r="J328" s="37">
        <f t="shared" si="136"/>
        <v>4685702.8</v>
      </c>
    </row>
    <row r="329" spans="1:10" s="34" customFormat="1" ht="25.5" customHeight="1" x14ac:dyDescent="0.25">
      <c r="A329" s="38">
        <v>6.1</v>
      </c>
      <c r="B329" s="33" t="s">
        <v>34</v>
      </c>
      <c r="C329" s="37">
        <f t="shared" ref="C329:E329" si="137">SUM(C330:C331)</f>
        <v>4632085</v>
      </c>
      <c r="D329" s="37">
        <f t="shared" si="126"/>
        <v>817915</v>
      </c>
      <c r="E329" s="37">
        <f t="shared" si="137"/>
        <v>5450000</v>
      </c>
      <c r="F329" s="37">
        <v>764297.2</v>
      </c>
      <c r="G329" s="37">
        <v>764297.2</v>
      </c>
      <c r="H329" s="37">
        <v>764297.2</v>
      </c>
      <c r="I329" s="37">
        <v>764297.2</v>
      </c>
      <c r="J329" s="37">
        <f>SUM(J330:J331)</f>
        <v>4685702.8</v>
      </c>
    </row>
    <row r="330" spans="1:10" s="34" customFormat="1" ht="25.5" customHeight="1" x14ac:dyDescent="0.25">
      <c r="A330" s="39" t="s">
        <v>162</v>
      </c>
      <c r="B330" s="40" t="s">
        <v>175</v>
      </c>
      <c r="C330" s="41">
        <v>3632085</v>
      </c>
      <c r="D330" s="41">
        <f t="shared" si="126"/>
        <v>367915</v>
      </c>
      <c r="E330" s="41">
        <v>4000000</v>
      </c>
      <c r="F330" s="41">
        <v>0</v>
      </c>
      <c r="G330" s="41">
        <v>0</v>
      </c>
      <c r="H330" s="41">
        <v>0</v>
      </c>
      <c r="I330" s="41">
        <v>0</v>
      </c>
      <c r="J330" s="41">
        <f>(E330-F330)</f>
        <v>4000000</v>
      </c>
    </row>
    <row r="331" spans="1:10" s="34" customFormat="1" ht="25.5" customHeight="1" x14ac:dyDescent="0.25">
      <c r="A331" s="39" t="s">
        <v>163</v>
      </c>
      <c r="B331" s="40" t="s">
        <v>208</v>
      </c>
      <c r="C331" s="41">
        <v>1000000</v>
      </c>
      <c r="D331" s="41">
        <f t="shared" si="126"/>
        <v>450000</v>
      </c>
      <c r="E331" s="41">
        <v>1450000</v>
      </c>
      <c r="F331" s="41">
        <v>764297.2</v>
      </c>
      <c r="G331" s="41">
        <v>764297.2</v>
      </c>
      <c r="H331" s="41">
        <v>764297.2</v>
      </c>
      <c r="I331" s="41">
        <v>764297.2</v>
      </c>
      <c r="J331" s="41">
        <f>(E331-F331)</f>
        <v>685702.8</v>
      </c>
    </row>
    <row r="332" spans="1:10" s="34" customFormat="1" ht="25.5" customHeight="1" x14ac:dyDescent="0.25">
      <c r="A332" s="39"/>
      <c r="B332" s="40"/>
      <c r="C332" s="41"/>
      <c r="D332" s="41"/>
      <c r="E332" s="41"/>
      <c r="F332" s="46"/>
      <c r="G332" s="46"/>
      <c r="H332" s="46"/>
      <c r="I332" s="46"/>
      <c r="J332" s="46"/>
    </row>
    <row r="333" spans="1:10" s="34" customFormat="1" ht="25.5" customHeight="1" x14ac:dyDescent="0.25">
      <c r="A333" s="83" t="s">
        <v>37</v>
      </c>
      <c r="B333" s="84" t="s">
        <v>37</v>
      </c>
      <c r="C333" s="7">
        <f>SUM(C6,C125,C150,C276,C238,C243,C248,C262,C172,C268,C198,C218,C227)</f>
        <v>424689787.52000004</v>
      </c>
      <c r="D333" s="7">
        <f t="shared" si="126"/>
        <v>55132856.679999948</v>
      </c>
      <c r="E333" s="7">
        <f>SUM(E6,E125,E150,E276,E238,E243,E248,E262,E172,E268,E198,E218,E227)</f>
        <v>479822644.19999999</v>
      </c>
      <c r="F333" s="7">
        <f t="shared" ref="F333:J333" si="138">SUM(F6,F125,F150,F276,F238,F243,F248,F262,F172,F268,F198,F218,F227)</f>
        <v>266158005.13</v>
      </c>
      <c r="G333" s="7">
        <f t="shared" si="138"/>
        <v>266158005.13</v>
      </c>
      <c r="H333" s="7">
        <f t="shared" si="138"/>
        <v>266111455.13</v>
      </c>
      <c r="I333" s="7">
        <f t="shared" si="138"/>
        <v>266111455.13</v>
      </c>
      <c r="J333" s="7">
        <f t="shared" si="138"/>
        <v>213664639.07000002</v>
      </c>
    </row>
    <row r="334" spans="1:10" s="63" customFormat="1" ht="25.5" customHeight="1" x14ac:dyDescent="0.25">
      <c r="A334" s="62"/>
      <c r="C334" s="64"/>
      <c r="D334" s="64"/>
      <c r="E334" s="64"/>
      <c r="F334" s="65"/>
      <c r="G334" s="65"/>
      <c r="H334" s="65"/>
      <c r="I334" s="65"/>
      <c r="J334" s="65"/>
    </row>
    <row r="335" spans="1:10" s="9" customFormat="1" x14ac:dyDescent="0.25">
      <c r="A335" s="10"/>
      <c r="C335" s="11"/>
      <c r="D335" s="11"/>
      <c r="E335" s="11"/>
      <c r="F335" s="12"/>
      <c r="G335" s="12"/>
      <c r="H335" s="12"/>
      <c r="I335" s="12"/>
      <c r="J335" s="12"/>
    </row>
    <row r="336" spans="1:10" s="9" customFormat="1" x14ac:dyDescent="0.25">
      <c r="A336" s="10"/>
      <c r="C336" s="11"/>
      <c r="D336" s="11"/>
      <c r="E336" s="11"/>
      <c r="F336" s="12"/>
      <c r="G336" s="12"/>
      <c r="H336" s="12"/>
      <c r="I336" s="12"/>
      <c r="J336" s="12"/>
    </row>
    <row r="337" spans="1:10" s="9" customFormat="1" x14ac:dyDescent="0.25">
      <c r="A337" s="10"/>
      <c r="C337" s="11"/>
      <c r="D337" s="11"/>
      <c r="E337" s="11"/>
      <c r="F337" s="12"/>
      <c r="G337" s="12"/>
      <c r="H337" s="12"/>
      <c r="I337" s="12"/>
      <c r="J337" s="12"/>
    </row>
    <row r="338" spans="1:10" s="9" customFormat="1" x14ac:dyDescent="0.25">
      <c r="A338" s="10"/>
      <c r="C338" s="11"/>
      <c r="D338" s="11"/>
      <c r="E338" s="11"/>
      <c r="F338" s="34"/>
      <c r="G338" s="34"/>
      <c r="H338" s="34"/>
      <c r="I338" s="34"/>
      <c r="J338" s="12"/>
    </row>
    <row r="339" spans="1:10" s="9" customFormat="1" x14ac:dyDescent="0.25">
      <c r="A339" s="10"/>
      <c r="C339" s="11"/>
      <c r="D339" s="11"/>
      <c r="E339" s="11"/>
      <c r="F339" s="12"/>
      <c r="G339" s="12"/>
      <c r="H339" s="12"/>
      <c r="I339" s="12"/>
      <c r="J339" s="12"/>
    </row>
    <row r="340" spans="1:10" s="9" customFormat="1" x14ac:dyDescent="0.25">
      <c r="A340" s="10"/>
      <c r="C340" s="11"/>
      <c r="D340" s="11"/>
      <c r="E340" s="11"/>
      <c r="F340" s="12"/>
      <c r="G340" s="12"/>
      <c r="H340" s="12"/>
      <c r="I340" s="12"/>
      <c r="J340" s="12"/>
    </row>
    <row r="341" spans="1:10" s="9" customFormat="1" x14ac:dyDescent="0.25">
      <c r="A341" s="10"/>
      <c r="C341" s="11"/>
      <c r="D341" s="11"/>
      <c r="E341" s="11"/>
      <c r="F341" s="12"/>
      <c r="G341" s="12"/>
      <c r="H341" s="12"/>
      <c r="I341" s="12"/>
      <c r="J341" s="12"/>
    </row>
    <row r="342" spans="1:10" s="9" customFormat="1" x14ac:dyDescent="0.25">
      <c r="A342" s="10"/>
      <c r="C342" s="11"/>
      <c r="D342" s="11"/>
      <c r="E342" s="11"/>
      <c r="F342" s="12"/>
      <c r="G342" s="12"/>
      <c r="H342" s="12"/>
      <c r="I342" s="12"/>
      <c r="J342" s="12"/>
    </row>
    <row r="343" spans="1:10" s="9" customFormat="1" x14ac:dyDescent="0.25">
      <c r="A343" s="10"/>
      <c r="C343" s="11"/>
      <c r="D343" s="11"/>
      <c r="E343" s="11"/>
      <c r="F343" s="12"/>
      <c r="G343" s="12"/>
      <c r="H343" s="12"/>
      <c r="I343" s="12"/>
      <c r="J343" s="12"/>
    </row>
    <row r="344" spans="1:10" s="9" customFormat="1" x14ac:dyDescent="0.25">
      <c r="A344" s="10"/>
      <c r="C344" s="11"/>
      <c r="D344" s="11"/>
      <c r="E344" s="11"/>
      <c r="F344" s="12"/>
      <c r="G344" s="12"/>
      <c r="H344" s="12"/>
      <c r="I344" s="12"/>
      <c r="J344" s="12"/>
    </row>
    <row r="345" spans="1:10" s="9" customFormat="1" x14ac:dyDescent="0.25">
      <c r="A345" s="10"/>
      <c r="C345" s="11"/>
      <c r="D345" s="11"/>
      <c r="E345" s="11"/>
      <c r="F345" s="12"/>
      <c r="G345" s="12"/>
      <c r="H345" s="12"/>
      <c r="I345" s="12"/>
      <c r="J345" s="12"/>
    </row>
    <row r="346" spans="1:10" s="9" customFormat="1" x14ac:dyDescent="0.25">
      <c r="A346" s="10"/>
      <c r="C346" s="11"/>
      <c r="D346" s="11"/>
      <c r="E346" s="11"/>
      <c r="F346" s="12"/>
      <c r="G346" s="12"/>
      <c r="H346" s="12"/>
      <c r="I346" s="12"/>
      <c r="J346" s="12"/>
    </row>
    <row r="347" spans="1:10" s="9" customFormat="1" x14ac:dyDescent="0.25">
      <c r="A347" s="10"/>
      <c r="C347" s="11"/>
      <c r="D347" s="11"/>
      <c r="E347" s="11"/>
      <c r="F347" s="12"/>
      <c r="G347" s="12"/>
      <c r="H347" s="12"/>
      <c r="I347" s="12"/>
      <c r="J347" s="12"/>
    </row>
    <row r="348" spans="1:10" s="9" customFormat="1" x14ac:dyDescent="0.25">
      <c r="A348" s="10"/>
      <c r="C348" s="11"/>
      <c r="D348" s="11"/>
      <c r="E348" s="11"/>
      <c r="F348" s="12"/>
      <c r="G348" s="12"/>
      <c r="H348" s="12"/>
      <c r="I348" s="12"/>
      <c r="J348" s="12"/>
    </row>
    <row r="349" spans="1:10" s="9" customFormat="1" x14ac:dyDescent="0.25">
      <c r="A349" s="10"/>
      <c r="C349" s="11"/>
      <c r="D349" s="11"/>
      <c r="E349" s="11"/>
      <c r="F349" s="12"/>
      <c r="G349" s="12"/>
      <c r="H349" s="12"/>
      <c r="I349" s="12"/>
      <c r="J349" s="12"/>
    </row>
    <row r="350" spans="1:10" s="9" customFormat="1" x14ac:dyDescent="0.25">
      <c r="A350" s="10"/>
      <c r="C350" s="11"/>
      <c r="D350" s="11"/>
      <c r="E350" s="11"/>
      <c r="F350" s="12"/>
      <c r="G350" s="12"/>
      <c r="H350" s="12"/>
      <c r="I350" s="12"/>
      <c r="J350" s="12"/>
    </row>
    <row r="351" spans="1:10" s="9" customFormat="1" x14ac:dyDescent="0.25">
      <c r="A351" s="10"/>
      <c r="C351" s="11"/>
      <c r="D351" s="11"/>
      <c r="E351" s="11"/>
      <c r="F351" s="12"/>
      <c r="G351" s="12"/>
      <c r="H351" s="12"/>
      <c r="I351" s="12"/>
      <c r="J351" s="12"/>
    </row>
    <row r="352" spans="1:10" s="9" customFormat="1" x14ac:dyDescent="0.25">
      <c r="A352" s="10"/>
      <c r="C352" s="11"/>
      <c r="D352" s="11"/>
      <c r="E352" s="11"/>
      <c r="F352" s="12"/>
      <c r="G352" s="12"/>
      <c r="H352" s="12"/>
      <c r="I352" s="12"/>
      <c r="J352" s="12"/>
    </row>
    <row r="353" spans="1:10" s="9" customFormat="1" x14ac:dyDescent="0.25">
      <c r="A353" s="10"/>
      <c r="C353" s="11"/>
      <c r="D353" s="11"/>
      <c r="E353" s="11"/>
      <c r="F353" s="12"/>
      <c r="G353" s="12"/>
      <c r="H353" s="12"/>
      <c r="I353" s="12"/>
      <c r="J353" s="12"/>
    </row>
    <row r="354" spans="1:10" s="9" customFormat="1" x14ac:dyDescent="0.25">
      <c r="A354" s="10"/>
      <c r="C354" s="11"/>
      <c r="D354" s="11"/>
      <c r="E354" s="11"/>
      <c r="F354" s="12"/>
      <c r="G354" s="12"/>
      <c r="H354" s="12"/>
      <c r="I354" s="12"/>
      <c r="J354" s="12"/>
    </row>
    <row r="355" spans="1:10" s="9" customFormat="1" x14ac:dyDescent="0.25">
      <c r="A355" s="10"/>
      <c r="C355" s="11"/>
      <c r="D355" s="11"/>
      <c r="E355" s="11"/>
      <c r="F355" s="12"/>
      <c r="G355" s="12"/>
      <c r="H355" s="12"/>
      <c r="I355" s="12"/>
      <c r="J355" s="12"/>
    </row>
    <row r="356" spans="1:10" s="9" customFormat="1" x14ac:dyDescent="0.25">
      <c r="A356" s="10"/>
      <c r="C356" s="11"/>
      <c r="D356" s="11"/>
      <c r="E356" s="11"/>
      <c r="F356" s="12"/>
      <c r="G356" s="12"/>
      <c r="H356" s="12"/>
      <c r="I356" s="12"/>
      <c r="J356" s="12"/>
    </row>
    <row r="357" spans="1:10" s="9" customFormat="1" x14ac:dyDescent="0.25">
      <c r="A357" s="10"/>
      <c r="C357" s="11"/>
      <c r="D357" s="11"/>
      <c r="E357" s="11"/>
      <c r="F357" s="12"/>
      <c r="G357" s="12"/>
      <c r="H357" s="12"/>
      <c r="I357" s="12"/>
      <c r="J357" s="12"/>
    </row>
    <row r="358" spans="1:10" s="9" customFormat="1" x14ac:dyDescent="0.25">
      <c r="A358" s="10"/>
      <c r="C358" s="11"/>
      <c r="D358" s="11"/>
      <c r="E358" s="11"/>
      <c r="F358" s="12"/>
      <c r="G358" s="12"/>
      <c r="H358" s="12"/>
      <c r="I358" s="12"/>
      <c r="J358" s="12"/>
    </row>
    <row r="359" spans="1:10" s="9" customFormat="1" x14ac:dyDescent="0.25">
      <c r="A359" s="10"/>
      <c r="C359" s="11"/>
      <c r="D359" s="11"/>
      <c r="E359" s="11"/>
      <c r="F359" s="12"/>
      <c r="G359" s="12"/>
      <c r="H359" s="12"/>
      <c r="I359" s="12"/>
      <c r="J359" s="12"/>
    </row>
    <row r="360" spans="1:10" s="9" customFormat="1" x14ac:dyDescent="0.25">
      <c r="A360" s="10"/>
      <c r="C360" s="11"/>
      <c r="D360" s="11"/>
      <c r="E360" s="11"/>
      <c r="F360" s="12"/>
      <c r="G360" s="12"/>
      <c r="H360" s="12"/>
      <c r="I360" s="12"/>
      <c r="J360" s="12"/>
    </row>
    <row r="361" spans="1:10" s="9" customFormat="1" x14ac:dyDescent="0.25">
      <c r="A361" s="10"/>
      <c r="C361" s="11"/>
      <c r="D361" s="11"/>
      <c r="E361" s="11"/>
      <c r="F361" s="12"/>
      <c r="G361" s="12"/>
      <c r="H361" s="12"/>
      <c r="I361" s="12"/>
      <c r="J361" s="12"/>
    </row>
    <row r="362" spans="1:10" s="9" customFormat="1" x14ac:dyDescent="0.25">
      <c r="A362" s="10"/>
      <c r="C362" s="11"/>
      <c r="D362" s="11"/>
      <c r="E362" s="11"/>
      <c r="F362" s="12"/>
      <c r="G362" s="12"/>
      <c r="H362" s="12"/>
      <c r="I362" s="12"/>
      <c r="J362" s="12"/>
    </row>
    <row r="363" spans="1:10" s="9" customFormat="1" x14ac:dyDescent="0.25">
      <c r="A363" s="10"/>
      <c r="C363" s="11"/>
      <c r="D363" s="11"/>
      <c r="E363" s="11"/>
      <c r="F363" s="12"/>
      <c r="G363" s="12"/>
      <c r="H363" s="12"/>
      <c r="I363" s="12"/>
      <c r="J363" s="12"/>
    </row>
    <row r="364" spans="1:10" s="9" customFormat="1" x14ac:dyDescent="0.25">
      <c r="A364" s="10"/>
      <c r="C364" s="11"/>
      <c r="D364" s="11"/>
      <c r="E364" s="11"/>
      <c r="F364" s="12"/>
      <c r="G364" s="12"/>
      <c r="H364" s="12"/>
      <c r="I364" s="12"/>
      <c r="J364" s="12"/>
    </row>
    <row r="365" spans="1:10" s="9" customFormat="1" x14ac:dyDescent="0.25">
      <c r="A365" s="10"/>
      <c r="C365" s="11"/>
      <c r="D365" s="11"/>
      <c r="E365" s="11"/>
      <c r="F365" s="12"/>
      <c r="G365" s="12"/>
      <c r="H365" s="12"/>
      <c r="I365" s="12"/>
      <c r="J365" s="12"/>
    </row>
    <row r="366" spans="1:10" s="9" customFormat="1" x14ac:dyDescent="0.25">
      <c r="A366" s="10"/>
      <c r="C366" s="11"/>
      <c r="D366" s="11"/>
      <c r="E366" s="11"/>
      <c r="F366" s="12"/>
      <c r="G366" s="12"/>
      <c r="H366" s="12"/>
      <c r="I366" s="12"/>
      <c r="J366" s="12"/>
    </row>
    <row r="367" spans="1:10" s="9" customFormat="1" x14ac:dyDescent="0.25">
      <c r="A367" s="10"/>
      <c r="C367" s="11"/>
      <c r="D367" s="11"/>
      <c r="E367" s="11"/>
      <c r="F367" s="12"/>
      <c r="G367" s="12"/>
      <c r="H367" s="12"/>
      <c r="I367" s="12"/>
      <c r="J367" s="12"/>
    </row>
    <row r="368" spans="1:10" s="9" customFormat="1" x14ac:dyDescent="0.25">
      <c r="A368" s="10"/>
      <c r="C368" s="11"/>
      <c r="D368" s="11"/>
      <c r="E368" s="11"/>
      <c r="F368" s="12"/>
      <c r="G368" s="12"/>
      <c r="H368" s="12"/>
      <c r="I368" s="12"/>
      <c r="J368" s="12"/>
    </row>
  </sheetData>
  <mergeCells count="17">
    <mergeCell ref="A248:B248"/>
    <mergeCell ref="A262:B262"/>
    <mergeCell ref="A268:B268"/>
    <mergeCell ref="A276:B276"/>
    <mergeCell ref="A333:B333"/>
    <mergeCell ref="A243:B243"/>
    <mergeCell ref="A1:J1"/>
    <mergeCell ref="A2:J2"/>
    <mergeCell ref="A3:J3"/>
    <mergeCell ref="A6:B6"/>
    <mergeCell ref="A125:B125"/>
    <mergeCell ref="A150:B150"/>
    <mergeCell ref="A172:B172"/>
    <mergeCell ref="A198:B198"/>
    <mergeCell ref="A218:B218"/>
    <mergeCell ref="A227:B227"/>
    <mergeCell ref="A238:B238"/>
  </mergeCells>
  <printOptions horizontalCentered="1"/>
  <pageMargins left="0.59055118110236227" right="0.59055118110236227" top="0.78740157480314965" bottom="0.98425196850393704" header="0.31496062992125984" footer="0.31496062992125984"/>
  <pageSetup scale="47" orientation="landscape" r:id="rId1"/>
  <headerFooter>
    <oddFooter>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zoomScaleNormal="100" zoomScaleSheetLayoutView="100" workbookViewId="0">
      <selection activeCell="E33" sqref="E33"/>
    </sheetView>
  </sheetViews>
  <sheetFormatPr baseColWidth="10" defaultRowHeight="15" x14ac:dyDescent="0.25"/>
  <cols>
    <col min="1" max="1" width="6.5703125" customWidth="1"/>
    <col min="2" max="2" width="42.85546875" customWidth="1"/>
    <col min="3" max="3" width="15.140625" style="22" customWidth="1"/>
    <col min="4" max="4" width="14.7109375" style="22" customWidth="1"/>
    <col min="5" max="5" width="16" style="22" customWidth="1"/>
    <col min="6" max="6" width="14.7109375" style="22" customWidth="1"/>
    <col min="7" max="8" width="15" style="22" customWidth="1"/>
    <col min="9" max="9" width="15.7109375" style="22" customWidth="1"/>
  </cols>
  <sheetData>
    <row r="1" spans="1:9" ht="15.75" x14ac:dyDescent="0.25">
      <c r="A1" s="85" t="s">
        <v>187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 x14ac:dyDescent="0.25">
      <c r="A2" s="68"/>
      <c r="B2" s="14"/>
      <c r="C2" s="15"/>
      <c r="D2" s="15"/>
      <c r="E2" s="15"/>
      <c r="F2" s="16"/>
      <c r="G2" s="16"/>
      <c r="H2" s="16"/>
      <c r="I2" s="16"/>
    </row>
    <row r="3" spans="1:9" ht="15.75" x14ac:dyDescent="0.25">
      <c r="A3" s="85" t="s">
        <v>234</v>
      </c>
      <c r="B3" s="85"/>
      <c r="C3" s="85"/>
      <c r="D3" s="85"/>
      <c r="E3" s="85"/>
      <c r="F3" s="85"/>
      <c r="G3" s="85"/>
      <c r="H3" s="85"/>
      <c r="I3" s="85"/>
    </row>
    <row r="4" spans="1:9" ht="15.75" x14ac:dyDescent="0.25">
      <c r="A4" s="86" t="s">
        <v>570</v>
      </c>
      <c r="B4" s="86"/>
      <c r="C4" s="86"/>
      <c r="D4" s="86"/>
      <c r="E4" s="86"/>
      <c r="F4" s="86"/>
      <c r="G4" s="86"/>
      <c r="H4" s="86"/>
      <c r="I4" s="86"/>
    </row>
    <row r="6" spans="1:9" s="18" customFormat="1" x14ac:dyDescent="0.25">
      <c r="A6" s="17" t="s">
        <v>235</v>
      </c>
      <c r="B6" s="18" t="s">
        <v>236</v>
      </c>
      <c r="C6" s="19" t="s">
        <v>237</v>
      </c>
      <c r="D6" s="19" t="s">
        <v>238</v>
      </c>
      <c r="E6" s="19" t="s">
        <v>211</v>
      </c>
      <c r="F6" s="19" t="s">
        <v>239</v>
      </c>
      <c r="G6" s="19" t="s">
        <v>240</v>
      </c>
      <c r="H6" s="19" t="s">
        <v>241</v>
      </c>
      <c r="I6" s="19" t="s">
        <v>242</v>
      </c>
    </row>
    <row r="7" spans="1:9" s="1" customFormat="1" x14ac:dyDescent="0.25">
      <c r="A7" s="1" t="s">
        <v>243</v>
      </c>
      <c r="B7" s="1" t="s">
        <v>244</v>
      </c>
      <c r="C7" s="20" t="s">
        <v>245</v>
      </c>
      <c r="D7" s="20" t="s">
        <v>245</v>
      </c>
      <c r="E7" s="20" t="s">
        <v>245</v>
      </c>
      <c r="F7" s="20" t="s">
        <v>245</v>
      </c>
      <c r="G7" s="20" t="s">
        <v>245</v>
      </c>
      <c r="H7" s="20" t="s">
        <v>245</v>
      </c>
      <c r="I7" s="21" t="s">
        <v>245</v>
      </c>
    </row>
    <row r="8" spans="1:9" x14ac:dyDescent="0.25">
      <c r="A8" t="s">
        <v>40</v>
      </c>
      <c r="B8" t="s">
        <v>41</v>
      </c>
      <c r="C8" s="25">
        <v>13733907</v>
      </c>
      <c r="D8" s="25">
        <v>13733907</v>
      </c>
      <c r="E8" s="25">
        <v>8480248</v>
      </c>
      <c r="F8" s="25">
        <v>8480248</v>
      </c>
      <c r="G8" s="25">
        <v>8480248</v>
      </c>
      <c r="H8" s="25">
        <v>8480248</v>
      </c>
      <c r="I8" s="25">
        <v>8480248</v>
      </c>
    </row>
    <row r="9" spans="1:9" x14ac:dyDescent="0.25">
      <c r="A9" t="s">
        <v>42</v>
      </c>
      <c r="B9" t="s">
        <v>43</v>
      </c>
      <c r="C9" s="25">
        <v>135372873.59999999</v>
      </c>
      <c r="D9" s="25">
        <v>138317182.40000001</v>
      </c>
      <c r="E9" s="25">
        <v>92890218</v>
      </c>
      <c r="F9" s="25">
        <v>92890218</v>
      </c>
      <c r="G9" s="25">
        <v>92890218</v>
      </c>
      <c r="H9" s="25">
        <v>92890218</v>
      </c>
      <c r="I9" s="25">
        <v>92890218</v>
      </c>
    </row>
    <row r="10" spans="1:9" x14ac:dyDescent="0.25">
      <c r="A10" t="s">
        <v>44</v>
      </c>
      <c r="B10" t="s">
        <v>45</v>
      </c>
      <c r="C10" s="25">
        <v>20447086.800000001</v>
      </c>
      <c r="D10" s="25">
        <v>22702099.77</v>
      </c>
      <c r="E10" s="25">
        <v>12881136</v>
      </c>
      <c r="F10" s="25">
        <v>12881136</v>
      </c>
      <c r="G10" s="25">
        <v>12881136</v>
      </c>
      <c r="H10" s="25">
        <v>12881136</v>
      </c>
      <c r="I10" s="25">
        <v>12881136</v>
      </c>
    </row>
    <row r="11" spans="1:9" x14ac:dyDescent="0.25">
      <c r="A11" t="s">
        <v>217</v>
      </c>
      <c r="B11" t="s">
        <v>246</v>
      </c>
      <c r="C11" s="25">
        <v>2188800</v>
      </c>
      <c r="D11" s="25">
        <v>2263564.23</v>
      </c>
      <c r="E11" s="25">
        <v>1464640</v>
      </c>
      <c r="F11" s="25">
        <v>1464640</v>
      </c>
      <c r="G11" s="25">
        <v>1464640</v>
      </c>
      <c r="H11" s="25">
        <v>1464640</v>
      </c>
      <c r="I11" s="25">
        <v>1464640</v>
      </c>
    </row>
    <row r="12" spans="1:9" x14ac:dyDescent="0.25">
      <c r="B12" t="s">
        <v>247</v>
      </c>
      <c r="C12" s="25"/>
      <c r="D12" s="25"/>
      <c r="E12" s="25"/>
      <c r="F12" s="25"/>
      <c r="G12" s="25"/>
      <c r="H12" s="25"/>
      <c r="I12" s="25"/>
    </row>
    <row r="13" spans="1:9" x14ac:dyDescent="0.25">
      <c r="A13" t="s">
        <v>50</v>
      </c>
      <c r="B13" t="s">
        <v>48</v>
      </c>
      <c r="C13" s="25">
        <v>4198420.97</v>
      </c>
      <c r="D13" s="25">
        <v>3742475.42</v>
      </c>
      <c r="E13" s="25">
        <v>1855072</v>
      </c>
      <c r="F13" s="25">
        <v>1855072</v>
      </c>
      <c r="G13" s="25">
        <v>1855072</v>
      </c>
      <c r="H13" s="25">
        <v>1855072</v>
      </c>
      <c r="I13" s="25">
        <v>1855072</v>
      </c>
    </row>
    <row r="14" spans="1:9" x14ac:dyDescent="0.25">
      <c r="A14" t="s">
        <v>51</v>
      </c>
      <c r="B14" t="s">
        <v>49</v>
      </c>
      <c r="C14" s="25">
        <v>33053747.629999999</v>
      </c>
      <c r="D14" s="25">
        <v>33676142.850000001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x14ac:dyDescent="0.25">
      <c r="A15" t="s">
        <v>52</v>
      </c>
      <c r="B15" t="s">
        <v>53</v>
      </c>
      <c r="C15" s="25">
        <v>191814</v>
      </c>
      <c r="D15" s="25">
        <v>400000</v>
      </c>
      <c r="E15" s="25">
        <v>46014</v>
      </c>
      <c r="F15" s="25">
        <v>46014</v>
      </c>
      <c r="G15" s="25">
        <v>46014</v>
      </c>
      <c r="H15" s="25">
        <v>46014</v>
      </c>
      <c r="I15" s="25">
        <v>46014</v>
      </c>
    </row>
    <row r="16" spans="1:9" x14ac:dyDescent="0.25">
      <c r="A16" t="s">
        <v>200</v>
      </c>
      <c r="B16" t="s">
        <v>248</v>
      </c>
      <c r="C16" s="25">
        <v>1000000</v>
      </c>
      <c r="D16" s="25">
        <v>1200000</v>
      </c>
      <c r="E16" s="25">
        <v>1109843.31</v>
      </c>
      <c r="F16" s="25">
        <v>1109843.31</v>
      </c>
      <c r="G16" s="25">
        <v>1109843.31</v>
      </c>
      <c r="H16" s="25">
        <v>1109843.31</v>
      </c>
      <c r="I16" s="25">
        <v>1109843.31</v>
      </c>
    </row>
    <row r="17" spans="1:9" x14ac:dyDescent="0.25">
      <c r="A17" t="s">
        <v>54</v>
      </c>
      <c r="B17" t="s">
        <v>55</v>
      </c>
      <c r="C17" s="25">
        <v>4500000</v>
      </c>
      <c r="D17" s="25">
        <v>3993126.54</v>
      </c>
      <c r="E17" s="25">
        <v>2258119.54</v>
      </c>
      <c r="F17" s="25">
        <v>2258119.54</v>
      </c>
      <c r="G17" s="25">
        <v>2258119.54</v>
      </c>
      <c r="H17" s="25">
        <v>2258119.54</v>
      </c>
      <c r="I17" s="25">
        <v>2258119.54</v>
      </c>
    </row>
    <row r="18" spans="1:9" x14ac:dyDescent="0.25">
      <c r="A18" t="s">
        <v>214</v>
      </c>
      <c r="B18" t="s">
        <v>215</v>
      </c>
      <c r="C18" s="25">
        <v>4171710</v>
      </c>
      <c r="D18" s="25">
        <v>4207600</v>
      </c>
      <c r="E18" s="25">
        <v>2153990</v>
      </c>
      <c r="F18" s="25">
        <v>2153990</v>
      </c>
      <c r="G18" s="25">
        <v>2153990</v>
      </c>
      <c r="H18" s="25">
        <v>2153990</v>
      </c>
      <c r="I18" s="25">
        <v>2153990</v>
      </c>
    </row>
    <row r="19" spans="1:9" x14ac:dyDescent="0.25">
      <c r="A19" t="s">
        <v>551</v>
      </c>
      <c r="B19" t="s">
        <v>3</v>
      </c>
      <c r="C19" s="25">
        <v>0</v>
      </c>
      <c r="D19" s="25">
        <v>974400</v>
      </c>
      <c r="E19" s="25">
        <v>281224</v>
      </c>
      <c r="F19" s="25">
        <v>281224</v>
      </c>
      <c r="G19" s="25">
        <v>234674</v>
      </c>
      <c r="H19" s="25">
        <v>234674</v>
      </c>
      <c r="I19" s="25">
        <v>281224</v>
      </c>
    </row>
    <row r="20" spans="1:9" x14ac:dyDescent="0.25">
      <c r="A20" t="s">
        <v>56</v>
      </c>
      <c r="B20" t="s">
        <v>249</v>
      </c>
      <c r="C20" s="25">
        <v>3969875</v>
      </c>
      <c r="D20" s="25">
        <v>3851701.65</v>
      </c>
      <c r="E20" s="25">
        <v>3110870.45</v>
      </c>
      <c r="F20" s="25">
        <v>3110870.45</v>
      </c>
      <c r="G20" s="25">
        <v>3110870.45</v>
      </c>
      <c r="H20" s="25">
        <v>3110870.45</v>
      </c>
      <c r="I20" s="25">
        <v>3110870.45</v>
      </c>
    </row>
    <row r="21" spans="1:9" x14ac:dyDescent="0.25">
      <c r="B21" t="s">
        <v>250</v>
      </c>
      <c r="C21" s="25"/>
      <c r="D21" s="25"/>
      <c r="E21" s="25"/>
      <c r="F21" s="25"/>
      <c r="G21" s="25"/>
      <c r="H21" s="25"/>
      <c r="I21" s="25"/>
    </row>
    <row r="22" spans="1:9" x14ac:dyDescent="0.25">
      <c r="A22" t="s">
        <v>57</v>
      </c>
      <c r="B22" t="s">
        <v>251</v>
      </c>
      <c r="C22" s="25">
        <v>2578065</v>
      </c>
      <c r="D22" s="25">
        <v>2986412.67</v>
      </c>
      <c r="E22" s="25">
        <v>2053664.07</v>
      </c>
      <c r="F22" s="25">
        <v>2053664.07</v>
      </c>
      <c r="G22" s="25">
        <v>2053664.07</v>
      </c>
      <c r="H22" s="25">
        <v>2053664.07</v>
      </c>
      <c r="I22" s="25">
        <v>2053664.07</v>
      </c>
    </row>
    <row r="23" spans="1:9" x14ac:dyDescent="0.25">
      <c r="B23" t="s">
        <v>252</v>
      </c>
      <c r="C23" s="25"/>
      <c r="D23" s="25"/>
      <c r="E23" s="25"/>
      <c r="F23" s="25"/>
      <c r="G23" s="25"/>
      <c r="H23" s="25"/>
      <c r="I23" s="25"/>
    </row>
    <row r="24" spans="1:9" x14ac:dyDescent="0.25">
      <c r="A24" t="s">
        <v>58</v>
      </c>
      <c r="B24" t="s">
        <v>253</v>
      </c>
      <c r="C24" s="25">
        <v>1136414.01</v>
      </c>
      <c r="D24" s="25">
        <v>1100914.01</v>
      </c>
      <c r="E24" s="25">
        <v>580835.81999999995</v>
      </c>
      <c r="F24" s="25">
        <v>580835.81999999995</v>
      </c>
      <c r="G24" s="25">
        <v>580835.81999999995</v>
      </c>
      <c r="H24" s="25">
        <v>580835.81999999995</v>
      </c>
      <c r="I24" s="25">
        <v>580835.81999999995</v>
      </c>
    </row>
    <row r="25" spans="1:9" x14ac:dyDescent="0.25">
      <c r="B25" t="s">
        <v>254</v>
      </c>
      <c r="C25" s="25"/>
      <c r="D25" s="25"/>
      <c r="E25" s="25"/>
      <c r="F25" s="25"/>
      <c r="G25" s="25"/>
      <c r="H25" s="25"/>
      <c r="I25" s="25"/>
    </row>
    <row r="26" spans="1:9" x14ac:dyDescent="0.25">
      <c r="B26" t="s">
        <v>255</v>
      </c>
      <c r="C26" s="25"/>
      <c r="D26" s="25"/>
      <c r="E26" s="25"/>
      <c r="F26" s="25"/>
      <c r="G26" s="25"/>
      <c r="H26" s="25"/>
      <c r="I26" s="25"/>
    </row>
    <row r="27" spans="1:9" x14ac:dyDescent="0.25">
      <c r="A27" t="s">
        <v>553</v>
      </c>
      <c r="B27" t="s">
        <v>554</v>
      </c>
      <c r="C27" s="25">
        <v>0</v>
      </c>
      <c r="D27" s="25">
        <v>102544.34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1:9" x14ac:dyDescent="0.25">
      <c r="A28" t="s">
        <v>59</v>
      </c>
      <c r="B28" t="s">
        <v>63</v>
      </c>
      <c r="C28" s="25">
        <v>1290690</v>
      </c>
      <c r="D28" s="25">
        <v>1693690</v>
      </c>
      <c r="E28" s="25">
        <v>387610.73</v>
      </c>
      <c r="F28" s="25">
        <v>387610.73</v>
      </c>
      <c r="G28" s="25">
        <v>387610.73</v>
      </c>
      <c r="H28" s="25">
        <v>387610.73</v>
      </c>
      <c r="I28" s="25">
        <v>387610.73</v>
      </c>
    </row>
    <row r="29" spans="1:9" x14ac:dyDescent="0.25">
      <c r="A29" t="s">
        <v>64</v>
      </c>
      <c r="B29" t="s">
        <v>65</v>
      </c>
      <c r="C29" s="25">
        <v>1807892</v>
      </c>
      <c r="D29" s="25">
        <v>3807612</v>
      </c>
      <c r="E29" s="25">
        <v>2669382.13</v>
      </c>
      <c r="F29" s="25">
        <v>2669382.13</v>
      </c>
      <c r="G29" s="25">
        <v>2669382.13</v>
      </c>
      <c r="H29" s="25">
        <v>2669382.13</v>
      </c>
      <c r="I29" s="25">
        <v>2669382.13</v>
      </c>
    </row>
    <row r="30" spans="1:9" x14ac:dyDescent="0.25">
      <c r="A30" t="s">
        <v>66</v>
      </c>
      <c r="B30" t="s">
        <v>68</v>
      </c>
      <c r="C30" s="25">
        <v>7237800</v>
      </c>
      <c r="D30" s="25">
        <v>1203216.54</v>
      </c>
      <c r="E30" s="25">
        <v>121282.4</v>
      </c>
      <c r="F30" s="25">
        <v>121282.4</v>
      </c>
      <c r="G30" s="25">
        <v>121282.4</v>
      </c>
      <c r="H30" s="25">
        <v>121282.4</v>
      </c>
      <c r="I30" s="25">
        <v>121282.4</v>
      </c>
    </row>
    <row r="31" spans="1:9" x14ac:dyDescent="0.25">
      <c r="A31" t="s">
        <v>547</v>
      </c>
      <c r="B31" t="s">
        <v>548</v>
      </c>
      <c r="C31" s="25">
        <v>0</v>
      </c>
      <c r="D31" s="25">
        <v>1199996.8</v>
      </c>
      <c r="E31" s="25">
        <v>1199996.8</v>
      </c>
      <c r="F31" s="25">
        <v>1199996.8</v>
      </c>
      <c r="G31" s="25">
        <v>1199996.8</v>
      </c>
      <c r="H31" s="25">
        <v>1199996.8</v>
      </c>
      <c r="I31" s="25">
        <v>1199996.8</v>
      </c>
    </row>
    <row r="32" spans="1:9" x14ac:dyDescent="0.25">
      <c r="A32" t="s">
        <v>67</v>
      </c>
      <c r="B32" t="s">
        <v>256</v>
      </c>
      <c r="C32" s="25">
        <v>251787</v>
      </c>
      <c r="D32" s="25">
        <v>2101000</v>
      </c>
      <c r="E32" s="25">
        <v>49610.06</v>
      </c>
      <c r="F32" s="25">
        <v>49610.06</v>
      </c>
      <c r="G32" s="25">
        <v>49610.06</v>
      </c>
      <c r="H32" s="25">
        <v>49610.06</v>
      </c>
      <c r="I32" s="25">
        <v>49610.06</v>
      </c>
    </row>
    <row r="33" spans="1:9" x14ac:dyDescent="0.25">
      <c r="B33" t="s">
        <v>257</v>
      </c>
      <c r="C33" s="25"/>
      <c r="D33" s="25"/>
      <c r="E33" s="25"/>
      <c r="F33" s="25"/>
      <c r="G33" s="25"/>
      <c r="H33" s="25"/>
      <c r="I33" s="25"/>
    </row>
    <row r="34" spans="1:9" x14ac:dyDescent="0.25">
      <c r="A34" t="s">
        <v>70</v>
      </c>
      <c r="B34" t="s">
        <v>71</v>
      </c>
      <c r="C34" s="25">
        <v>1510000</v>
      </c>
      <c r="D34" s="25">
        <v>2377644.2799999998</v>
      </c>
      <c r="E34" s="25">
        <v>1354086.34</v>
      </c>
      <c r="F34" s="25">
        <v>1354086.34</v>
      </c>
      <c r="G34" s="25">
        <v>1354086.34</v>
      </c>
      <c r="H34" s="25">
        <v>1354086.34</v>
      </c>
      <c r="I34" s="25">
        <v>1354086.34</v>
      </c>
    </row>
    <row r="35" spans="1:9" x14ac:dyDescent="0.25">
      <c r="A35" t="s">
        <v>72</v>
      </c>
      <c r="B35" t="s">
        <v>6</v>
      </c>
      <c r="C35" s="25">
        <v>24482010</v>
      </c>
      <c r="D35" s="25">
        <v>26665903.16</v>
      </c>
      <c r="E35" s="25">
        <v>19161211.18</v>
      </c>
      <c r="F35" s="25">
        <v>19161211.18</v>
      </c>
      <c r="G35" s="25">
        <v>19161211.18</v>
      </c>
      <c r="H35" s="25">
        <v>19161211.18</v>
      </c>
      <c r="I35" s="25">
        <v>19161211.18</v>
      </c>
    </row>
    <row r="36" spans="1:9" x14ac:dyDescent="0.25">
      <c r="A36" t="s">
        <v>73</v>
      </c>
      <c r="B36" t="s">
        <v>76</v>
      </c>
      <c r="C36" s="25">
        <v>1304400</v>
      </c>
      <c r="D36" s="25">
        <v>3448997.47</v>
      </c>
      <c r="E36" s="25">
        <v>83520.47</v>
      </c>
      <c r="F36" s="25">
        <v>83520.47</v>
      </c>
      <c r="G36" s="25">
        <v>83520.47</v>
      </c>
      <c r="H36" s="25">
        <v>83520.47</v>
      </c>
      <c r="I36" s="25">
        <v>83520.47</v>
      </c>
    </row>
    <row r="37" spans="1:9" x14ac:dyDescent="0.25">
      <c r="A37" t="s">
        <v>74</v>
      </c>
      <c r="B37" t="s">
        <v>258</v>
      </c>
      <c r="C37" s="25">
        <v>200000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</row>
    <row r="38" spans="1:9" x14ac:dyDescent="0.25">
      <c r="B38" t="s">
        <v>259</v>
      </c>
      <c r="C38" s="25"/>
      <c r="D38" s="25"/>
      <c r="E38" s="25"/>
      <c r="F38" s="25"/>
      <c r="G38" s="25"/>
      <c r="H38" s="25"/>
      <c r="I38" s="25"/>
    </row>
    <row r="39" spans="1:9" x14ac:dyDescent="0.25">
      <c r="A39" t="s">
        <v>75</v>
      </c>
      <c r="B39" t="s">
        <v>77</v>
      </c>
      <c r="C39" s="25">
        <v>125000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</row>
    <row r="40" spans="1:9" x14ac:dyDescent="0.25">
      <c r="A40" t="s">
        <v>78</v>
      </c>
      <c r="B40" t="s">
        <v>79</v>
      </c>
      <c r="C40" s="25">
        <v>500000</v>
      </c>
      <c r="D40" s="25">
        <v>100000</v>
      </c>
      <c r="E40" s="25">
        <v>26358</v>
      </c>
      <c r="F40" s="25">
        <v>26358</v>
      </c>
      <c r="G40" s="25">
        <v>26358</v>
      </c>
      <c r="H40" s="25">
        <v>26358</v>
      </c>
      <c r="I40" s="25">
        <v>26358</v>
      </c>
    </row>
    <row r="41" spans="1:9" x14ac:dyDescent="0.25">
      <c r="A41" t="s">
        <v>80</v>
      </c>
      <c r="B41" t="s">
        <v>81</v>
      </c>
      <c r="C41" s="25">
        <v>803630</v>
      </c>
      <c r="D41" s="25">
        <v>1550365.66</v>
      </c>
      <c r="E41" s="25">
        <v>796695.92</v>
      </c>
      <c r="F41" s="25">
        <v>796695.92</v>
      </c>
      <c r="G41" s="25">
        <v>796695.92</v>
      </c>
      <c r="H41" s="25">
        <v>796695.92</v>
      </c>
      <c r="I41" s="25">
        <v>796695.92</v>
      </c>
    </row>
    <row r="42" spans="1:9" x14ac:dyDescent="0.25">
      <c r="A42" t="s">
        <v>82</v>
      </c>
      <c r="B42" t="s">
        <v>84</v>
      </c>
      <c r="C42" s="25">
        <v>39000000</v>
      </c>
      <c r="D42" s="25">
        <v>39464247.390000001</v>
      </c>
      <c r="E42" s="25">
        <v>26213955.969999999</v>
      </c>
      <c r="F42" s="25">
        <v>26213955.969999999</v>
      </c>
      <c r="G42" s="25">
        <v>26213955.969999999</v>
      </c>
      <c r="H42" s="25">
        <v>26213955.969999999</v>
      </c>
      <c r="I42" s="25">
        <v>26213955.969999999</v>
      </c>
    </row>
    <row r="43" spans="1:9" x14ac:dyDescent="0.25">
      <c r="A43" t="s">
        <v>83</v>
      </c>
      <c r="B43" t="s">
        <v>85</v>
      </c>
      <c r="C43" s="25">
        <v>840000</v>
      </c>
      <c r="D43" s="25">
        <v>880000</v>
      </c>
      <c r="E43" s="25">
        <v>639960.15</v>
      </c>
      <c r="F43" s="25">
        <v>639960.15</v>
      </c>
      <c r="G43" s="25">
        <v>639960.15</v>
      </c>
      <c r="H43" s="25">
        <v>639960.15</v>
      </c>
      <c r="I43" s="25">
        <v>639960.15</v>
      </c>
    </row>
    <row r="44" spans="1:9" x14ac:dyDescent="0.25">
      <c r="A44" t="s">
        <v>177</v>
      </c>
      <c r="B44" t="s">
        <v>178</v>
      </c>
      <c r="C44" s="25">
        <v>2400</v>
      </c>
      <c r="D44" s="25">
        <v>2400</v>
      </c>
      <c r="E44" s="25">
        <v>493</v>
      </c>
      <c r="F44" s="25">
        <v>493</v>
      </c>
      <c r="G44" s="25">
        <v>493</v>
      </c>
      <c r="H44" s="25">
        <v>493</v>
      </c>
      <c r="I44" s="25">
        <v>493</v>
      </c>
    </row>
    <row r="45" spans="1:9" x14ac:dyDescent="0.25">
      <c r="A45" t="s">
        <v>86</v>
      </c>
      <c r="B45" t="s">
        <v>90</v>
      </c>
      <c r="C45" s="25">
        <v>804000</v>
      </c>
      <c r="D45" s="25">
        <v>837805.11</v>
      </c>
      <c r="E45" s="25">
        <v>622805.11</v>
      </c>
      <c r="F45" s="25">
        <v>622805.11</v>
      </c>
      <c r="G45" s="25">
        <v>622805.11</v>
      </c>
      <c r="H45" s="25">
        <v>622805.11</v>
      </c>
      <c r="I45" s="25">
        <v>622805.11</v>
      </c>
    </row>
    <row r="46" spans="1:9" x14ac:dyDescent="0.25">
      <c r="A46" t="s">
        <v>87</v>
      </c>
      <c r="B46" t="s">
        <v>260</v>
      </c>
      <c r="C46" s="25">
        <v>1140306</v>
      </c>
      <c r="D46" s="25">
        <v>2613570.34</v>
      </c>
      <c r="E46" s="25">
        <v>907770.26</v>
      </c>
      <c r="F46" s="25">
        <v>907770.26</v>
      </c>
      <c r="G46" s="25">
        <v>907770.26</v>
      </c>
      <c r="H46" s="25">
        <v>907770.26</v>
      </c>
      <c r="I46" s="25">
        <v>907770.26</v>
      </c>
    </row>
    <row r="47" spans="1:9" x14ac:dyDescent="0.25">
      <c r="B47" t="s">
        <v>261</v>
      </c>
      <c r="C47" s="25"/>
      <c r="D47" s="25"/>
      <c r="E47" s="25"/>
      <c r="F47" s="25"/>
      <c r="G47" s="25"/>
      <c r="H47" s="25"/>
      <c r="I47" s="25"/>
    </row>
    <row r="48" spans="1:9" x14ac:dyDescent="0.25">
      <c r="A48" t="s">
        <v>189</v>
      </c>
      <c r="B48" t="s">
        <v>190</v>
      </c>
      <c r="C48" s="25">
        <v>4054000</v>
      </c>
      <c r="D48" s="25">
        <v>12130838</v>
      </c>
      <c r="E48" s="25">
        <v>7412400</v>
      </c>
      <c r="F48" s="25">
        <v>7412400</v>
      </c>
      <c r="G48" s="25">
        <v>7412400</v>
      </c>
      <c r="H48" s="25">
        <v>7412400</v>
      </c>
      <c r="I48" s="25">
        <v>7412400</v>
      </c>
    </row>
    <row r="49" spans="1:9" x14ac:dyDescent="0.25">
      <c r="A49" t="s">
        <v>88</v>
      </c>
      <c r="B49" t="s">
        <v>262</v>
      </c>
      <c r="C49" s="25">
        <v>1600000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1:9" x14ac:dyDescent="0.25">
      <c r="B50" t="s">
        <v>263</v>
      </c>
      <c r="C50" s="25"/>
      <c r="D50" s="25"/>
      <c r="E50" s="25"/>
      <c r="F50" s="25"/>
      <c r="G50" s="25"/>
      <c r="H50" s="25"/>
      <c r="I50" s="25"/>
    </row>
    <row r="51" spans="1:9" x14ac:dyDescent="0.25">
      <c r="A51" t="s">
        <v>89</v>
      </c>
      <c r="B51" t="s">
        <v>93</v>
      </c>
      <c r="C51" s="25">
        <v>501210</v>
      </c>
      <c r="D51" s="25">
        <v>358166.01</v>
      </c>
      <c r="E51" s="25">
        <v>287916.01</v>
      </c>
      <c r="F51" s="25">
        <v>287916.01</v>
      </c>
      <c r="G51" s="25">
        <v>287916.01</v>
      </c>
      <c r="H51" s="25">
        <v>287916.01</v>
      </c>
      <c r="I51" s="25">
        <v>287916.01</v>
      </c>
    </row>
    <row r="52" spans="1:9" x14ac:dyDescent="0.25">
      <c r="A52" t="s">
        <v>94</v>
      </c>
      <c r="B52" t="s">
        <v>264</v>
      </c>
      <c r="C52" s="25">
        <v>150000</v>
      </c>
      <c r="D52" s="25">
        <v>190000</v>
      </c>
      <c r="E52" s="25">
        <v>87996.34</v>
      </c>
      <c r="F52" s="25">
        <v>87996.34</v>
      </c>
      <c r="G52" s="25">
        <v>87996.34</v>
      </c>
      <c r="H52" s="25">
        <v>87996.34</v>
      </c>
      <c r="I52" s="25">
        <v>87996.34</v>
      </c>
    </row>
    <row r="53" spans="1:9" x14ac:dyDescent="0.25">
      <c r="B53" t="s">
        <v>265</v>
      </c>
      <c r="C53" s="25"/>
      <c r="D53" s="25"/>
      <c r="E53" s="25"/>
      <c r="F53" s="25"/>
      <c r="G53" s="25"/>
      <c r="H53" s="25"/>
      <c r="I53" s="25"/>
    </row>
    <row r="54" spans="1:9" x14ac:dyDescent="0.25">
      <c r="A54" t="s">
        <v>95</v>
      </c>
      <c r="B54" t="s">
        <v>266</v>
      </c>
      <c r="C54" s="25">
        <v>450000</v>
      </c>
      <c r="D54" s="25">
        <v>200000</v>
      </c>
      <c r="E54" s="25">
        <v>124555.62</v>
      </c>
      <c r="F54" s="25">
        <v>124555.62</v>
      </c>
      <c r="G54" s="25">
        <v>124555.62</v>
      </c>
      <c r="H54" s="25">
        <v>124555.62</v>
      </c>
      <c r="I54" s="25">
        <v>124555.62</v>
      </c>
    </row>
    <row r="55" spans="1:9" x14ac:dyDescent="0.25">
      <c r="B55" t="s">
        <v>267</v>
      </c>
      <c r="C55" s="25"/>
      <c r="D55" s="25"/>
      <c r="E55" s="25"/>
      <c r="F55" s="25"/>
      <c r="G55" s="25"/>
      <c r="H55" s="25"/>
      <c r="I55" s="25"/>
    </row>
    <row r="56" spans="1:9" x14ac:dyDescent="0.25">
      <c r="A56" t="s">
        <v>96</v>
      </c>
      <c r="B56" t="s">
        <v>268</v>
      </c>
      <c r="C56" s="25">
        <v>0</v>
      </c>
      <c r="D56" s="25">
        <v>0</v>
      </c>
      <c r="E56" s="25">
        <v>508900</v>
      </c>
      <c r="F56" s="25">
        <v>508900</v>
      </c>
      <c r="G56" s="25">
        <v>508900</v>
      </c>
      <c r="H56" s="25">
        <v>508900</v>
      </c>
      <c r="I56" s="25">
        <v>508900</v>
      </c>
    </row>
    <row r="57" spans="1:9" x14ac:dyDescent="0.25">
      <c r="B57" t="s">
        <v>269</v>
      </c>
      <c r="C57" s="25"/>
      <c r="D57" s="25"/>
      <c r="E57" s="25"/>
      <c r="F57" s="25"/>
      <c r="G57" s="25"/>
      <c r="H57" s="25"/>
      <c r="I57" s="25"/>
    </row>
    <row r="58" spans="1:9" x14ac:dyDescent="0.25">
      <c r="B58" t="s">
        <v>270</v>
      </c>
      <c r="C58" s="25"/>
      <c r="D58" s="25"/>
      <c r="E58" s="25"/>
      <c r="F58" s="25"/>
      <c r="G58" s="25"/>
      <c r="H58" s="25"/>
      <c r="I58" s="25"/>
    </row>
    <row r="59" spans="1:9" x14ac:dyDescent="0.25">
      <c r="A59" t="s">
        <v>97</v>
      </c>
      <c r="B59" t="s">
        <v>103</v>
      </c>
      <c r="C59" s="25">
        <v>1560000</v>
      </c>
      <c r="D59" s="25">
        <v>1048303.72</v>
      </c>
      <c r="E59" s="25">
        <v>513303.72</v>
      </c>
      <c r="F59" s="25">
        <v>513303.72</v>
      </c>
      <c r="G59" s="25">
        <v>513303.72</v>
      </c>
      <c r="H59" s="25">
        <v>513303.72</v>
      </c>
      <c r="I59" s="25">
        <v>513303.72</v>
      </c>
    </row>
    <row r="60" spans="1:9" x14ac:dyDescent="0.25">
      <c r="A60" t="s">
        <v>98</v>
      </c>
      <c r="B60" t="s">
        <v>271</v>
      </c>
      <c r="C60" s="25">
        <v>8000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9" x14ac:dyDescent="0.25">
      <c r="B61" t="s">
        <v>272</v>
      </c>
      <c r="C61" s="25"/>
      <c r="D61" s="25"/>
      <c r="E61" s="25"/>
      <c r="F61" s="25"/>
      <c r="G61" s="25"/>
      <c r="H61" s="25"/>
      <c r="I61" s="25"/>
    </row>
    <row r="62" spans="1:9" x14ac:dyDescent="0.25">
      <c r="A62" t="s">
        <v>99</v>
      </c>
      <c r="B62" t="s">
        <v>273</v>
      </c>
      <c r="C62" s="25">
        <v>1500000</v>
      </c>
      <c r="D62" s="25">
        <v>2032401.52</v>
      </c>
      <c r="E62" s="25">
        <v>1213733.46</v>
      </c>
      <c r="F62" s="25">
        <v>1213733.46</v>
      </c>
      <c r="G62" s="25">
        <v>1213733.46</v>
      </c>
      <c r="H62" s="25">
        <v>1213733.46</v>
      </c>
      <c r="I62" s="25">
        <v>1213733.46</v>
      </c>
    </row>
    <row r="63" spans="1:9" x14ac:dyDescent="0.25">
      <c r="B63" t="s">
        <v>274</v>
      </c>
      <c r="C63" s="25"/>
      <c r="D63" s="25"/>
      <c r="E63" s="25"/>
      <c r="F63" s="25"/>
      <c r="G63" s="25"/>
      <c r="H63" s="25"/>
      <c r="I63" s="25"/>
    </row>
    <row r="64" spans="1:9" x14ac:dyDescent="0.25">
      <c r="A64" t="s">
        <v>106</v>
      </c>
      <c r="B64" t="s">
        <v>107</v>
      </c>
      <c r="C64" s="25">
        <v>257359.6</v>
      </c>
      <c r="D64" s="25">
        <v>318199.5</v>
      </c>
      <c r="E64" s="25">
        <v>214357.09</v>
      </c>
      <c r="F64" s="25">
        <v>214357.09</v>
      </c>
      <c r="G64" s="25">
        <v>214357.09</v>
      </c>
      <c r="H64" s="25">
        <v>214357.09</v>
      </c>
      <c r="I64" s="25">
        <v>214357.09</v>
      </c>
    </row>
    <row r="65" spans="1:9" x14ac:dyDescent="0.25">
      <c r="A65" t="s">
        <v>179</v>
      </c>
      <c r="B65" t="s">
        <v>275</v>
      </c>
      <c r="C65" s="25">
        <v>1700000</v>
      </c>
      <c r="D65" s="25">
        <v>1342302</v>
      </c>
      <c r="E65" s="25">
        <v>1248740.79</v>
      </c>
      <c r="F65" s="25">
        <v>1248740.79</v>
      </c>
      <c r="G65" s="25">
        <v>1248740.79</v>
      </c>
      <c r="H65" s="25">
        <v>1248740.79</v>
      </c>
      <c r="I65" s="25">
        <v>1248740.79</v>
      </c>
    </row>
    <row r="66" spans="1:9" x14ac:dyDescent="0.25">
      <c r="B66" t="s">
        <v>276</v>
      </c>
      <c r="C66" s="25"/>
      <c r="D66" s="25"/>
      <c r="E66" s="25"/>
      <c r="F66" s="25"/>
      <c r="G66" s="25"/>
      <c r="H66" s="25"/>
      <c r="I66" s="25"/>
    </row>
    <row r="67" spans="1:9" x14ac:dyDescent="0.25">
      <c r="A67" t="s">
        <v>108</v>
      </c>
      <c r="B67" t="s">
        <v>277</v>
      </c>
      <c r="C67" s="25">
        <v>9726885</v>
      </c>
      <c r="D67" s="25">
        <v>20576727.870000001</v>
      </c>
      <c r="E67" s="25">
        <v>11004285.310000001</v>
      </c>
      <c r="F67" s="25">
        <v>11004285.310000001</v>
      </c>
      <c r="G67" s="25">
        <v>11004285.310000001</v>
      </c>
      <c r="H67" s="25">
        <v>11004285.310000001</v>
      </c>
      <c r="I67" s="25">
        <v>11004285.310000001</v>
      </c>
    </row>
    <row r="68" spans="1:9" x14ac:dyDescent="0.25">
      <c r="B68" t="s">
        <v>278</v>
      </c>
      <c r="C68" s="25"/>
      <c r="D68" s="25"/>
      <c r="E68" s="25"/>
      <c r="F68" s="25"/>
      <c r="G68" s="25"/>
      <c r="H68" s="25"/>
      <c r="I68" s="25"/>
    </row>
    <row r="69" spans="1:9" x14ac:dyDescent="0.25">
      <c r="A69" t="s">
        <v>555</v>
      </c>
      <c r="B69" t="s">
        <v>571</v>
      </c>
      <c r="C69" s="25">
        <v>0</v>
      </c>
      <c r="D69" s="25">
        <v>50000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1:9" x14ac:dyDescent="0.25">
      <c r="B70" t="s">
        <v>572</v>
      </c>
      <c r="C70" s="25"/>
      <c r="D70" s="25"/>
      <c r="E70" s="25"/>
      <c r="F70" s="25"/>
      <c r="G70" s="25"/>
      <c r="H70" s="25"/>
      <c r="I70" s="25"/>
    </row>
    <row r="71" spans="1:9" x14ac:dyDescent="0.25">
      <c r="B71" t="s">
        <v>573</v>
      </c>
      <c r="C71" s="25"/>
      <c r="D71" s="25"/>
      <c r="E71" s="25"/>
      <c r="F71" s="25"/>
      <c r="G71" s="25"/>
      <c r="H71" s="25"/>
      <c r="I71" s="25"/>
    </row>
    <row r="72" spans="1:9" x14ac:dyDescent="0.25">
      <c r="A72" t="s">
        <v>109</v>
      </c>
      <c r="B72" t="s">
        <v>279</v>
      </c>
      <c r="C72" s="25">
        <v>3570000</v>
      </c>
      <c r="D72" s="25">
        <v>9518930</v>
      </c>
      <c r="E72" s="25">
        <v>4781711.93</v>
      </c>
      <c r="F72" s="25">
        <v>4781711.93</v>
      </c>
      <c r="G72" s="25">
        <v>4781711.93</v>
      </c>
      <c r="H72" s="25">
        <v>4781711.93</v>
      </c>
      <c r="I72" s="25">
        <v>4781711.93</v>
      </c>
    </row>
    <row r="73" spans="1:9" x14ac:dyDescent="0.25">
      <c r="B73" t="s">
        <v>280</v>
      </c>
      <c r="C73" s="25"/>
      <c r="D73" s="25"/>
      <c r="E73" s="25"/>
      <c r="F73" s="25"/>
      <c r="G73" s="25"/>
      <c r="H73" s="25"/>
      <c r="I73" s="25"/>
    </row>
    <row r="74" spans="1:9" x14ac:dyDescent="0.25">
      <c r="A74" t="s">
        <v>110</v>
      </c>
      <c r="B74" t="s">
        <v>281</v>
      </c>
      <c r="C74" s="25">
        <v>200000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1:9" x14ac:dyDescent="0.25">
      <c r="B75" t="s">
        <v>282</v>
      </c>
      <c r="C75" s="25"/>
      <c r="D75" s="25"/>
      <c r="E75" s="25"/>
      <c r="F75" s="25"/>
      <c r="G75" s="25"/>
      <c r="H75" s="25"/>
      <c r="I75" s="25"/>
    </row>
    <row r="76" spans="1:9" x14ac:dyDescent="0.25">
      <c r="B76" t="s">
        <v>283</v>
      </c>
      <c r="C76" s="25"/>
      <c r="D76" s="25"/>
      <c r="E76" s="25"/>
      <c r="F76" s="25"/>
      <c r="G76" s="25"/>
      <c r="H76" s="25"/>
      <c r="I76" s="25"/>
    </row>
    <row r="77" spans="1:9" x14ac:dyDescent="0.25">
      <c r="A77" t="s">
        <v>111</v>
      </c>
      <c r="B77" t="s">
        <v>284</v>
      </c>
      <c r="C77" s="25">
        <v>12000000</v>
      </c>
      <c r="D77" s="25">
        <v>9000000</v>
      </c>
      <c r="E77" s="25">
        <v>5943269.9800000004</v>
      </c>
      <c r="F77" s="25">
        <v>5943269.9800000004</v>
      </c>
      <c r="G77" s="25">
        <v>5943269.9800000004</v>
      </c>
      <c r="H77" s="25">
        <v>5943269.9800000004</v>
      </c>
      <c r="I77" s="25">
        <v>5943269.9800000004</v>
      </c>
    </row>
    <row r="78" spans="1:9" x14ac:dyDescent="0.25">
      <c r="B78" t="s">
        <v>285</v>
      </c>
      <c r="C78" s="25"/>
      <c r="D78" s="25"/>
      <c r="E78" s="25"/>
      <c r="F78" s="25"/>
      <c r="G78" s="25"/>
      <c r="H78" s="25"/>
      <c r="I78" s="25"/>
    </row>
    <row r="79" spans="1:9" x14ac:dyDescent="0.25">
      <c r="A79" t="s">
        <v>112</v>
      </c>
      <c r="B79" t="s">
        <v>117</v>
      </c>
      <c r="C79" s="25">
        <v>50000</v>
      </c>
      <c r="D79" s="25">
        <v>50000</v>
      </c>
      <c r="E79" s="25">
        <v>47568</v>
      </c>
      <c r="F79" s="25">
        <v>47568</v>
      </c>
      <c r="G79" s="25">
        <v>47568</v>
      </c>
      <c r="H79" s="25">
        <v>47568</v>
      </c>
      <c r="I79" s="25">
        <v>47568</v>
      </c>
    </row>
    <row r="80" spans="1:9" x14ac:dyDescent="0.25">
      <c r="A80" t="s">
        <v>118</v>
      </c>
      <c r="B80" t="s">
        <v>286</v>
      </c>
      <c r="C80" s="25">
        <v>1346226</v>
      </c>
      <c r="D80" s="25">
        <v>2127754</v>
      </c>
      <c r="E80" s="25">
        <v>1302385.56</v>
      </c>
      <c r="F80" s="25">
        <v>1302385.56</v>
      </c>
      <c r="G80" s="25">
        <v>1302385.56</v>
      </c>
      <c r="H80" s="25">
        <v>1302385.56</v>
      </c>
      <c r="I80" s="25">
        <v>1302385.56</v>
      </c>
    </row>
    <row r="81" spans="1:9" x14ac:dyDescent="0.25">
      <c r="B81" t="s">
        <v>287</v>
      </c>
      <c r="C81" s="25"/>
      <c r="D81" s="25"/>
      <c r="E81" s="25"/>
      <c r="F81" s="25"/>
      <c r="G81" s="25"/>
      <c r="H81" s="25"/>
      <c r="I81" s="25"/>
    </row>
    <row r="82" spans="1:9" x14ac:dyDescent="0.25">
      <c r="B82" t="s">
        <v>288</v>
      </c>
      <c r="C82" s="25"/>
      <c r="D82" s="25"/>
      <c r="E82" s="25"/>
      <c r="F82" s="25"/>
      <c r="G82" s="25"/>
      <c r="H82" s="25"/>
      <c r="I82" s="25"/>
    </row>
    <row r="83" spans="1:9" x14ac:dyDescent="0.25">
      <c r="A83" t="s">
        <v>120</v>
      </c>
      <c r="B83" t="s">
        <v>289</v>
      </c>
      <c r="C83" s="25">
        <v>121886</v>
      </c>
      <c r="D83" s="25">
        <v>37466.949999999997</v>
      </c>
      <c r="E83" s="25">
        <v>13305.01</v>
      </c>
      <c r="F83" s="25">
        <v>13305.01</v>
      </c>
      <c r="G83" s="25">
        <v>13305.01</v>
      </c>
      <c r="H83" s="25">
        <v>13305.01</v>
      </c>
      <c r="I83" s="25">
        <v>13305.01</v>
      </c>
    </row>
    <row r="84" spans="1:9" x14ac:dyDescent="0.25">
      <c r="A84" t="s">
        <v>121</v>
      </c>
      <c r="B84" t="s">
        <v>123</v>
      </c>
      <c r="C84" s="25">
        <v>1831285</v>
      </c>
      <c r="D84" s="25">
        <v>483285</v>
      </c>
      <c r="E84" s="25">
        <v>155793.25</v>
      </c>
      <c r="F84" s="25">
        <v>155793.25</v>
      </c>
      <c r="G84" s="25">
        <v>155793.25</v>
      </c>
      <c r="H84" s="25">
        <v>155793.25</v>
      </c>
      <c r="I84" s="25">
        <v>155793.25</v>
      </c>
    </row>
    <row r="85" spans="1:9" x14ac:dyDescent="0.25">
      <c r="A85" t="s">
        <v>122</v>
      </c>
      <c r="B85" t="s">
        <v>124</v>
      </c>
      <c r="C85" s="25">
        <v>4758447</v>
      </c>
      <c r="D85" s="25">
        <v>1960607</v>
      </c>
      <c r="E85" s="25">
        <v>600399.19999999995</v>
      </c>
      <c r="F85" s="25">
        <v>600399.19999999995</v>
      </c>
      <c r="G85" s="25">
        <v>600399.19999999995</v>
      </c>
      <c r="H85" s="25">
        <v>600399.19999999995</v>
      </c>
      <c r="I85" s="25">
        <v>600399.19999999995</v>
      </c>
    </row>
    <row r="86" spans="1:9" x14ac:dyDescent="0.25">
      <c r="A86" t="s">
        <v>125</v>
      </c>
      <c r="B86" t="s">
        <v>130</v>
      </c>
      <c r="C86" s="25">
        <v>945352</v>
      </c>
      <c r="D86" s="25">
        <v>456957.02</v>
      </c>
      <c r="E86" s="25">
        <v>318143.71999999997</v>
      </c>
      <c r="F86" s="25">
        <v>318143.71999999997</v>
      </c>
      <c r="G86" s="25">
        <v>318143.71999999997</v>
      </c>
      <c r="H86" s="25">
        <v>318143.71999999997</v>
      </c>
      <c r="I86" s="25">
        <v>318143.71999999997</v>
      </c>
    </row>
    <row r="87" spans="1:9" x14ac:dyDescent="0.25">
      <c r="A87" t="s">
        <v>556</v>
      </c>
      <c r="B87" t="s">
        <v>574</v>
      </c>
      <c r="C87" s="25">
        <v>0</v>
      </c>
      <c r="D87" s="25">
        <v>5715099.5800000001</v>
      </c>
      <c r="E87" s="25">
        <v>463697.4</v>
      </c>
      <c r="F87" s="25">
        <v>463697.4</v>
      </c>
      <c r="G87" s="25">
        <v>463697.4</v>
      </c>
      <c r="H87" s="25">
        <v>463697.4</v>
      </c>
      <c r="I87" s="25">
        <v>463697.4</v>
      </c>
    </row>
    <row r="88" spans="1:9" x14ac:dyDescent="0.25">
      <c r="B88" t="s">
        <v>575</v>
      </c>
      <c r="C88" s="25"/>
      <c r="D88" s="25"/>
      <c r="E88" s="25"/>
      <c r="F88" s="25"/>
      <c r="G88" s="25"/>
      <c r="H88" s="25"/>
      <c r="I88" s="25"/>
    </row>
    <row r="89" spans="1:9" x14ac:dyDescent="0.25">
      <c r="A89" t="s">
        <v>126</v>
      </c>
      <c r="B89" t="s">
        <v>290</v>
      </c>
      <c r="C89" s="25">
        <v>8000</v>
      </c>
      <c r="D89" s="25">
        <v>10000</v>
      </c>
      <c r="E89" s="25">
        <v>6730.6</v>
      </c>
      <c r="F89" s="25">
        <v>6730.6</v>
      </c>
      <c r="G89" s="25">
        <v>6730.6</v>
      </c>
      <c r="H89" s="25">
        <v>6730.6</v>
      </c>
      <c r="I89" s="25">
        <v>6730.6</v>
      </c>
    </row>
    <row r="90" spans="1:9" x14ac:dyDescent="0.25">
      <c r="B90" t="s">
        <v>291</v>
      </c>
      <c r="C90" s="25"/>
      <c r="D90" s="25"/>
      <c r="E90" s="25"/>
      <c r="F90" s="25"/>
      <c r="G90" s="25"/>
      <c r="H90" s="25"/>
      <c r="I90" s="25"/>
    </row>
    <row r="91" spans="1:9" x14ac:dyDescent="0.25">
      <c r="A91" t="s">
        <v>127</v>
      </c>
      <c r="B91" t="s">
        <v>132</v>
      </c>
      <c r="C91" s="25">
        <v>1800000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</row>
    <row r="92" spans="1:9" x14ac:dyDescent="0.25">
      <c r="A92" t="s">
        <v>128</v>
      </c>
      <c r="B92" t="s">
        <v>292</v>
      </c>
      <c r="C92" s="25">
        <v>3540000</v>
      </c>
      <c r="D92" s="25">
        <v>4890000</v>
      </c>
      <c r="E92" s="25">
        <v>3488057</v>
      </c>
      <c r="F92" s="25">
        <v>3488057</v>
      </c>
      <c r="G92" s="25">
        <v>3488057</v>
      </c>
      <c r="H92" s="25">
        <v>3488057</v>
      </c>
      <c r="I92" s="25">
        <v>3488057</v>
      </c>
    </row>
    <row r="93" spans="1:9" x14ac:dyDescent="0.25">
      <c r="B93" t="s">
        <v>293</v>
      </c>
      <c r="C93" s="25"/>
      <c r="D93" s="25"/>
      <c r="E93" s="25"/>
      <c r="F93" s="25"/>
      <c r="G93" s="25"/>
      <c r="H93" s="25"/>
      <c r="I93" s="25"/>
    </row>
    <row r="94" spans="1:9" x14ac:dyDescent="0.25">
      <c r="A94" t="s">
        <v>129</v>
      </c>
      <c r="B94" t="s">
        <v>13</v>
      </c>
      <c r="C94" s="25">
        <v>8129546.9100000001</v>
      </c>
      <c r="D94" s="25">
        <v>13479127</v>
      </c>
      <c r="E94" s="25">
        <v>11681547.01</v>
      </c>
      <c r="F94" s="25">
        <v>11681547.01</v>
      </c>
      <c r="G94" s="25">
        <v>11681547.01</v>
      </c>
      <c r="H94" s="25">
        <v>11681547.01</v>
      </c>
      <c r="I94" s="25">
        <v>11681547.01</v>
      </c>
    </row>
    <row r="95" spans="1:9" x14ac:dyDescent="0.25">
      <c r="A95" t="s">
        <v>134</v>
      </c>
      <c r="B95" t="s">
        <v>294</v>
      </c>
      <c r="C95" s="25">
        <v>12000000</v>
      </c>
      <c r="D95" s="25">
        <v>18053928</v>
      </c>
      <c r="E95" s="25">
        <v>12500000</v>
      </c>
      <c r="F95" s="25">
        <v>12500000</v>
      </c>
      <c r="G95" s="25">
        <v>12500000</v>
      </c>
      <c r="H95" s="25">
        <v>12500000</v>
      </c>
      <c r="I95" s="25">
        <v>12500000</v>
      </c>
    </row>
    <row r="96" spans="1:9" x14ac:dyDescent="0.25">
      <c r="B96" t="s">
        <v>295</v>
      </c>
      <c r="C96" s="25"/>
      <c r="D96" s="25"/>
      <c r="E96" s="25"/>
      <c r="F96" s="25"/>
      <c r="G96" s="25"/>
      <c r="H96" s="25"/>
      <c r="I96" s="25"/>
    </row>
    <row r="97" spans="1:9" x14ac:dyDescent="0.25">
      <c r="B97" t="s">
        <v>296</v>
      </c>
      <c r="C97" s="25"/>
      <c r="D97" s="25"/>
      <c r="E97" s="25"/>
      <c r="F97" s="25"/>
      <c r="G97" s="25"/>
      <c r="H97" s="25"/>
      <c r="I97" s="25"/>
    </row>
    <row r="98" spans="1:9" x14ac:dyDescent="0.25">
      <c r="A98" t="s">
        <v>137</v>
      </c>
      <c r="B98" t="s">
        <v>140</v>
      </c>
      <c r="C98" s="25">
        <v>7475465</v>
      </c>
      <c r="D98" s="25">
        <v>12263362</v>
      </c>
      <c r="E98" s="25">
        <v>7386896.0199999996</v>
      </c>
      <c r="F98" s="25">
        <v>7386896.0199999996</v>
      </c>
      <c r="G98" s="25">
        <v>7386896.0199999996</v>
      </c>
      <c r="H98" s="25">
        <v>7386896.0199999996</v>
      </c>
      <c r="I98" s="25">
        <v>7386896.0199999996</v>
      </c>
    </row>
    <row r="99" spans="1:9" x14ac:dyDescent="0.25">
      <c r="A99" t="s">
        <v>138</v>
      </c>
      <c r="B99" t="s">
        <v>297</v>
      </c>
      <c r="C99" s="25">
        <v>1500000</v>
      </c>
      <c r="D99" s="25">
        <v>500000</v>
      </c>
      <c r="E99" s="25">
        <v>131640</v>
      </c>
      <c r="F99" s="25">
        <v>131640</v>
      </c>
      <c r="G99" s="25">
        <v>131640</v>
      </c>
      <c r="H99" s="25">
        <v>131640</v>
      </c>
      <c r="I99" s="25">
        <v>131640</v>
      </c>
    </row>
    <row r="100" spans="1:9" x14ac:dyDescent="0.25">
      <c r="B100" t="s">
        <v>298</v>
      </c>
      <c r="C100" s="25"/>
      <c r="D100" s="25"/>
      <c r="E100" s="25"/>
      <c r="F100" s="25"/>
      <c r="G100" s="25"/>
      <c r="H100" s="25"/>
      <c r="I100" s="25"/>
    </row>
    <row r="101" spans="1:9" x14ac:dyDescent="0.25">
      <c r="A101" t="s">
        <v>139</v>
      </c>
      <c r="B101" t="s">
        <v>299</v>
      </c>
      <c r="C101" s="25">
        <v>867500</v>
      </c>
      <c r="D101" s="25">
        <v>913500.5</v>
      </c>
      <c r="E101" s="25">
        <v>605385</v>
      </c>
      <c r="F101" s="25">
        <v>605385</v>
      </c>
      <c r="G101" s="25">
        <v>605385</v>
      </c>
      <c r="H101" s="25">
        <v>605385</v>
      </c>
      <c r="I101" s="25">
        <v>605385</v>
      </c>
    </row>
    <row r="102" spans="1:9" x14ac:dyDescent="0.25">
      <c r="B102" t="s">
        <v>300</v>
      </c>
      <c r="C102" s="25"/>
      <c r="D102" s="25"/>
      <c r="E102" s="25"/>
      <c r="F102" s="25"/>
      <c r="G102" s="25"/>
      <c r="H102" s="25"/>
      <c r="I102" s="25"/>
    </row>
    <row r="103" spans="1:9" x14ac:dyDescent="0.25">
      <c r="A103" t="s">
        <v>220</v>
      </c>
      <c r="B103" t="s">
        <v>301</v>
      </c>
      <c r="C103" s="25">
        <v>4211129</v>
      </c>
      <c r="D103" s="25">
        <v>676310.42</v>
      </c>
      <c r="E103" s="25">
        <v>486029.42</v>
      </c>
      <c r="F103" s="25">
        <v>486029.42</v>
      </c>
      <c r="G103" s="25">
        <v>486029.42</v>
      </c>
      <c r="H103" s="25">
        <v>486029.42</v>
      </c>
      <c r="I103" s="25">
        <v>486029.42</v>
      </c>
    </row>
    <row r="104" spans="1:9" x14ac:dyDescent="0.25">
      <c r="A104" t="s">
        <v>143</v>
      </c>
      <c r="B104" t="s">
        <v>145</v>
      </c>
      <c r="C104" s="25">
        <v>442000</v>
      </c>
      <c r="D104" s="25">
        <v>214502.99</v>
      </c>
      <c r="E104" s="25">
        <v>124502.99</v>
      </c>
      <c r="F104" s="25">
        <v>124502.99</v>
      </c>
      <c r="G104" s="25">
        <v>124502.99</v>
      </c>
      <c r="H104" s="25">
        <v>124502.99</v>
      </c>
      <c r="I104" s="25">
        <v>124502.99</v>
      </c>
    </row>
    <row r="105" spans="1:9" x14ac:dyDescent="0.25">
      <c r="A105" t="s">
        <v>144</v>
      </c>
      <c r="B105" t="s">
        <v>302</v>
      </c>
      <c r="C105" s="25">
        <v>504544</v>
      </c>
      <c r="D105" s="25">
        <v>306070.74</v>
      </c>
      <c r="E105" s="25">
        <v>134072.31</v>
      </c>
      <c r="F105" s="25">
        <v>134072.31</v>
      </c>
      <c r="G105" s="25">
        <v>134072.31</v>
      </c>
      <c r="H105" s="25">
        <v>134072.31</v>
      </c>
      <c r="I105" s="25">
        <v>134072.31</v>
      </c>
    </row>
    <row r="106" spans="1:9" x14ac:dyDescent="0.25">
      <c r="B106" t="s">
        <v>270</v>
      </c>
      <c r="C106" s="25"/>
      <c r="D106" s="25"/>
      <c r="E106" s="25"/>
      <c r="F106" s="25"/>
      <c r="G106" s="25"/>
      <c r="H106" s="25"/>
      <c r="I106" s="25"/>
    </row>
    <row r="107" spans="1:9" x14ac:dyDescent="0.25">
      <c r="A107" t="s">
        <v>559</v>
      </c>
      <c r="B107" t="s">
        <v>576</v>
      </c>
      <c r="C107" s="25">
        <v>0</v>
      </c>
      <c r="D107" s="25">
        <v>182863.56</v>
      </c>
      <c r="E107" s="25">
        <v>191563.56</v>
      </c>
      <c r="F107" s="25">
        <v>191563.56</v>
      </c>
      <c r="G107" s="25">
        <v>191563.56</v>
      </c>
      <c r="H107" s="25">
        <v>191563.56</v>
      </c>
      <c r="I107" s="25">
        <v>191563.56</v>
      </c>
    </row>
    <row r="108" spans="1:9" x14ac:dyDescent="0.25">
      <c r="B108" t="s">
        <v>577</v>
      </c>
      <c r="C108" s="25"/>
      <c r="D108" s="25"/>
      <c r="E108" s="25"/>
      <c r="F108" s="25"/>
      <c r="G108" s="25"/>
      <c r="H108" s="25"/>
      <c r="I108" s="25"/>
    </row>
    <row r="109" spans="1:9" x14ac:dyDescent="0.25">
      <c r="A109" t="s">
        <v>147</v>
      </c>
      <c r="B109" t="s">
        <v>149</v>
      </c>
      <c r="C109" s="25">
        <v>431596</v>
      </c>
      <c r="D109" s="25">
        <v>509747.20000000001</v>
      </c>
      <c r="E109" s="25">
        <v>259747.20000000001</v>
      </c>
      <c r="F109" s="25">
        <v>259747.20000000001</v>
      </c>
      <c r="G109" s="25">
        <v>259747.20000000001</v>
      </c>
      <c r="H109" s="25">
        <v>259747.20000000001</v>
      </c>
      <c r="I109" s="25">
        <v>259747.20000000001</v>
      </c>
    </row>
    <row r="110" spans="1:9" x14ac:dyDescent="0.25">
      <c r="A110" t="s">
        <v>148</v>
      </c>
      <c r="B110" t="s">
        <v>303</v>
      </c>
      <c r="C110" s="25">
        <v>400000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</row>
    <row r="111" spans="1:9" x14ac:dyDescent="0.25">
      <c r="B111" t="s">
        <v>304</v>
      </c>
      <c r="C111" s="25"/>
      <c r="D111" s="25"/>
      <c r="E111" s="25"/>
      <c r="F111" s="25"/>
      <c r="G111" s="25"/>
      <c r="H111" s="25"/>
      <c r="I111" s="25"/>
    </row>
    <row r="112" spans="1:9" x14ac:dyDescent="0.25">
      <c r="A112" t="s">
        <v>192</v>
      </c>
      <c r="B112" t="s">
        <v>305</v>
      </c>
      <c r="C112" s="25">
        <v>80000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</row>
    <row r="113" spans="1:9" x14ac:dyDescent="0.25">
      <c r="A113" t="s">
        <v>151</v>
      </c>
      <c r="B113" t="s">
        <v>152</v>
      </c>
      <c r="C113" s="25">
        <v>2000000</v>
      </c>
      <c r="D113" s="25">
        <v>1944620</v>
      </c>
      <c r="E113" s="25">
        <v>324000</v>
      </c>
      <c r="F113" s="25">
        <v>324000</v>
      </c>
      <c r="G113" s="25">
        <v>324000</v>
      </c>
      <c r="H113" s="25">
        <v>324000</v>
      </c>
      <c r="I113" s="25">
        <v>324000</v>
      </c>
    </row>
    <row r="114" spans="1:9" x14ac:dyDescent="0.25">
      <c r="A114" t="s">
        <v>561</v>
      </c>
      <c r="B114" t="s">
        <v>578</v>
      </c>
      <c r="C114" s="25">
        <v>0</v>
      </c>
      <c r="D114" s="25">
        <v>1759840.01</v>
      </c>
      <c r="E114" s="25">
        <v>1759840.01</v>
      </c>
      <c r="F114" s="25">
        <v>1759840.01</v>
      </c>
      <c r="G114" s="25">
        <v>1759840.01</v>
      </c>
      <c r="H114" s="25">
        <v>1759840.01</v>
      </c>
      <c r="I114" s="25">
        <v>1759840.01</v>
      </c>
    </row>
    <row r="115" spans="1:9" x14ac:dyDescent="0.25">
      <c r="A115" t="s">
        <v>153</v>
      </c>
      <c r="B115" t="s">
        <v>155</v>
      </c>
      <c r="C115" s="25">
        <v>150514</v>
      </c>
      <c r="D115" s="25">
        <v>236448</v>
      </c>
      <c r="E115" s="25">
        <v>92600</v>
      </c>
      <c r="F115" s="25">
        <v>92600</v>
      </c>
      <c r="G115" s="25">
        <v>92600</v>
      </c>
      <c r="H115" s="25">
        <v>92600</v>
      </c>
      <c r="I115" s="25">
        <v>92600</v>
      </c>
    </row>
    <row r="116" spans="1:9" x14ac:dyDescent="0.25">
      <c r="A116" t="s">
        <v>154</v>
      </c>
      <c r="B116" t="s">
        <v>156</v>
      </c>
      <c r="C116" s="25">
        <v>300000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</row>
    <row r="117" spans="1:9" x14ac:dyDescent="0.25">
      <c r="A117" t="s">
        <v>563</v>
      </c>
      <c r="B117" t="s">
        <v>564</v>
      </c>
      <c r="C117" s="25">
        <v>0</v>
      </c>
      <c r="D117" s="25">
        <v>1000000</v>
      </c>
      <c r="E117" s="25">
        <v>1000000</v>
      </c>
      <c r="F117" s="25">
        <v>1000000</v>
      </c>
      <c r="G117" s="25">
        <v>1000000</v>
      </c>
      <c r="H117" s="25">
        <v>1000000</v>
      </c>
      <c r="I117" s="25">
        <v>1000000</v>
      </c>
    </row>
    <row r="118" spans="1:9" x14ac:dyDescent="0.25">
      <c r="A118" t="s">
        <v>157</v>
      </c>
      <c r="B118" t="s">
        <v>158</v>
      </c>
      <c r="C118" s="25">
        <v>0</v>
      </c>
      <c r="D118" s="25">
        <v>1957778.98</v>
      </c>
      <c r="E118" s="25">
        <v>1957778.98</v>
      </c>
      <c r="F118" s="25">
        <v>1957778.98</v>
      </c>
      <c r="G118" s="25">
        <v>1957778.98</v>
      </c>
      <c r="H118" s="25">
        <v>1957778.98</v>
      </c>
      <c r="I118" s="25">
        <v>1957778.98</v>
      </c>
    </row>
    <row r="119" spans="1:9" x14ac:dyDescent="0.25">
      <c r="A119" t="s">
        <v>159</v>
      </c>
      <c r="B119" t="s">
        <v>164</v>
      </c>
      <c r="C119" s="25">
        <v>3500000</v>
      </c>
      <c r="D119" s="25">
        <v>9300000</v>
      </c>
      <c r="E119" s="25">
        <v>993967.84</v>
      </c>
      <c r="F119" s="25">
        <v>993967.84</v>
      </c>
      <c r="G119" s="25">
        <v>993967.84</v>
      </c>
      <c r="H119" s="25">
        <v>993967.84</v>
      </c>
      <c r="I119" s="25">
        <v>993967.84</v>
      </c>
    </row>
    <row r="120" spans="1:9" x14ac:dyDescent="0.25">
      <c r="A120" t="s">
        <v>160</v>
      </c>
      <c r="B120" t="s">
        <v>306</v>
      </c>
      <c r="C120" s="25">
        <v>3500000</v>
      </c>
      <c r="D120" s="25">
        <v>3500000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</row>
    <row r="121" spans="1:9" x14ac:dyDescent="0.25">
      <c r="B121" t="s">
        <v>307</v>
      </c>
      <c r="C121" s="25"/>
      <c r="D121" s="25"/>
      <c r="E121" s="25"/>
      <c r="F121" s="25"/>
      <c r="G121" s="25"/>
      <c r="H121" s="25"/>
      <c r="I121" s="25"/>
    </row>
    <row r="122" spans="1:9" x14ac:dyDescent="0.25">
      <c r="B122" t="s">
        <v>308</v>
      </c>
      <c r="C122" s="25"/>
      <c r="D122" s="25"/>
      <c r="E122" s="25"/>
      <c r="F122" s="25"/>
      <c r="G122" s="25"/>
      <c r="H122" s="25"/>
      <c r="I122" s="25"/>
    </row>
    <row r="123" spans="1:9" x14ac:dyDescent="0.25">
      <c r="A123" t="s">
        <v>161</v>
      </c>
      <c r="B123" t="s">
        <v>309</v>
      </c>
      <c r="C123" s="25">
        <v>7544128</v>
      </c>
      <c r="D123" s="25">
        <v>7378987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</row>
    <row r="124" spans="1:9" x14ac:dyDescent="0.25">
      <c r="B124" t="s">
        <v>310</v>
      </c>
      <c r="C124" s="25"/>
      <c r="D124" s="25"/>
      <c r="E124" s="25"/>
      <c r="F124" s="25"/>
      <c r="G124" s="25"/>
      <c r="H124" s="25"/>
      <c r="I124" s="25"/>
    </row>
    <row r="125" spans="1:9" x14ac:dyDescent="0.25">
      <c r="A125" t="s">
        <v>162</v>
      </c>
      <c r="B125" t="s">
        <v>166</v>
      </c>
      <c r="C125" s="25">
        <v>10132085</v>
      </c>
      <c r="D125" s="25">
        <v>10500000</v>
      </c>
      <c r="E125" s="25">
        <v>2626273.89</v>
      </c>
      <c r="F125" s="25">
        <v>2626273.89</v>
      </c>
      <c r="G125" s="25">
        <v>2626273.89</v>
      </c>
      <c r="H125" s="25">
        <v>2626273.89</v>
      </c>
      <c r="I125" s="25">
        <v>2626273.89</v>
      </c>
    </row>
    <row r="126" spans="1:9" x14ac:dyDescent="0.25">
      <c r="A126" t="s">
        <v>163</v>
      </c>
      <c r="B126" t="s">
        <v>311</v>
      </c>
      <c r="C126" s="25">
        <v>1000000</v>
      </c>
      <c r="D126" s="25">
        <v>1450000</v>
      </c>
      <c r="E126" s="25">
        <v>764297.2</v>
      </c>
      <c r="F126" s="25">
        <v>764297.2</v>
      </c>
      <c r="G126" s="25">
        <v>764297.2</v>
      </c>
      <c r="H126" s="25">
        <v>764297.2</v>
      </c>
      <c r="I126" s="25">
        <v>764297.2</v>
      </c>
    </row>
    <row r="127" spans="1:9" x14ac:dyDescent="0.25">
      <c r="B127" t="s">
        <v>312</v>
      </c>
      <c r="C127" s="25"/>
      <c r="D127" s="25"/>
      <c r="E127" s="25"/>
      <c r="F127" s="25"/>
      <c r="G127" s="25"/>
      <c r="H127" s="25"/>
      <c r="I127" s="25"/>
    </row>
    <row r="128" spans="1:9" x14ac:dyDescent="0.25">
      <c r="A128" t="s">
        <v>204</v>
      </c>
      <c r="B128" t="s">
        <v>313</v>
      </c>
      <c r="C128" s="25">
        <v>1000000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</row>
    <row r="129" spans="2:9" x14ac:dyDescent="0.25">
      <c r="B129" t="s">
        <v>314</v>
      </c>
      <c r="C129" s="25"/>
      <c r="D129" s="25"/>
      <c r="E129" s="25"/>
      <c r="F129" s="25"/>
      <c r="G129" s="25"/>
      <c r="H129" s="25"/>
      <c r="I129" s="25"/>
    </row>
    <row r="130" spans="2:9" x14ac:dyDescent="0.25">
      <c r="C130" s="25" t="s">
        <v>315</v>
      </c>
      <c r="D130" s="25" t="s">
        <v>315</v>
      </c>
      <c r="E130" s="25" t="s">
        <v>315</v>
      </c>
      <c r="F130" s="25" t="s">
        <v>315</v>
      </c>
      <c r="G130" s="25" t="s">
        <v>315</v>
      </c>
      <c r="H130" s="25" t="s">
        <v>315</v>
      </c>
      <c r="I130" s="25" t="s">
        <v>315</v>
      </c>
    </row>
    <row r="131" spans="2:9" x14ac:dyDescent="0.25">
      <c r="C131" s="25">
        <v>424689787.51999998</v>
      </c>
      <c r="D131" s="25">
        <v>479822644.19999999</v>
      </c>
      <c r="E131" s="25">
        <v>266158005.13</v>
      </c>
      <c r="F131" s="25">
        <v>266158005.13</v>
      </c>
      <c r="G131" s="25">
        <v>266111455.13</v>
      </c>
      <c r="H131" s="25">
        <v>266111455.13</v>
      </c>
      <c r="I131" s="25">
        <v>266158005.13</v>
      </c>
    </row>
    <row r="132" spans="2:9" x14ac:dyDescent="0.25">
      <c r="C132" s="25" t="s">
        <v>315</v>
      </c>
      <c r="D132" s="25" t="s">
        <v>315</v>
      </c>
      <c r="E132" s="25" t="s">
        <v>315</v>
      </c>
      <c r="F132" s="25" t="s">
        <v>315</v>
      </c>
      <c r="G132" s="25" t="s">
        <v>315</v>
      </c>
      <c r="H132" s="25" t="s">
        <v>315</v>
      </c>
      <c r="I132" s="25" t="s">
        <v>315</v>
      </c>
    </row>
  </sheetData>
  <mergeCells count="3">
    <mergeCell ref="A1:I1"/>
    <mergeCell ref="A3:I3"/>
    <mergeCell ref="A4:I4"/>
  </mergeCells>
  <printOptions horizontalCentered="1"/>
  <pageMargins left="0.59055118110236227" right="0.59055118110236227" top="0.78740157480314965" bottom="0.78740157480314965" header="0.31496062992125984" footer="0.31496062992125984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10" style="1" bestFit="1" customWidth="1"/>
    <col min="2" max="2" width="44.28515625" style="2" customWidth="1"/>
    <col min="3" max="8" width="15" customWidth="1"/>
  </cols>
  <sheetData>
    <row r="1" spans="1:8" ht="18.75" x14ac:dyDescent="0.3">
      <c r="A1" s="87" t="s">
        <v>187</v>
      </c>
      <c r="B1" s="87"/>
      <c r="C1" s="87"/>
      <c r="D1" s="87"/>
      <c r="E1" s="87"/>
      <c r="F1" s="87"/>
      <c r="G1" s="87"/>
      <c r="H1" s="87"/>
    </row>
    <row r="2" spans="1:8" ht="18.75" x14ac:dyDescent="0.3">
      <c r="A2" s="87" t="s">
        <v>316</v>
      </c>
      <c r="B2" s="87"/>
      <c r="C2" s="87"/>
      <c r="D2" s="87"/>
      <c r="E2" s="87"/>
      <c r="F2" s="87"/>
      <c r="G2" s="87"/>
      <c r="H2" s="87"/>
    </row>
    <row r="3" spans="1:8" ht="18.75" x14ac:dyDescent="0.3">
      <c r="A3" s="87" t="s">
        <v>317</v>
      </c>
      <c r="B3" s="87"/>
      <c r="C3" s="87"/>
      <c r="D3" s="87"/>
      <c r="E3" s="87"/>
      <c r="F3" s="87"/>
      <c r="G3" s="87"/>
      <c r="H3" s="87"/>
    </row>
    <row r="4" spans="1:8" ht="18.75" x14ac:dyDescent="0.3">
      <c r="A4" s="87" t="s">
        <v>570</v>
      </c>
      <c r="B4" s="87"/>
      <c r="C4" s="87"/>
      <c r="D4" s="87"/>
      <c r="E4" s="87"/>
      <c r="F4" s="87"/>
      <c r="G4" s="87"/>
      <c r="H4" s="87"/>
    </row>
    <row r="5" spans="1:8" ht="18.75" x14ac:dyDescent="0.3">
      <c r="A5" s="69"/>
      <c r="B5" s="23"/>
      <c r="C5" s="69"/>
      <c r="D5" s="69"/>
      <c r="E5" s="69"/>
      <c r="F5" s="69"/>
      <c r="G5" s="69"/>
      <c r="H5" s="69"/>
    </row>
    <row r="6" spans="1:8" s="18" customFormat="1" x14ac:dyDescent="0.25">
      <c r="B6" s="24"/>
      <c r="C6" s="18" t="s">
        <v>318</v>
      </c>
      <c r="D6" s="18" t="s">
        <v>319</v>
      </c>
      <c r="E6" s="18" t="s">
        <v>318</v>
      </c>
      <c r="F6" s="18" t="s">
        <v>318</v>
      </c>
      <c r="G6" s="18" t="s">
        <v>318</v>
      </c>
      <c r="H6" s="18" t="s">
        <v>210</v>
      </c>
    </row>
    <row r="7" spans="1:8" s="18" customFormat="1" x14ac:dyDescent="0.25">
      <c r="B7" s="24" t="s">
        <v>0</v>
      </c>
      <c r="C7" s="18" t="s">
        <v>237</v>
      </c>
      <c r="D7" s="18" t="s">
        <v>320</v>
      </c>
      <c r="E7" s="18" t="s">
        <v>238</v>
      </c>
      <c r="F7" s="18" t="s">
        <v>239</v>
      </c>
      <c r="G7" s="18" t="s">
        <v>241</v>
      </c>
    </row>
    <row r="8" spans="1:8" s="18" customFormat="1" x14ac:dyDescent="0.25">
      <c r="B8" s="24"/>
      <c r="C8" s="18">
        <v>-1</v>
      </c>
      <c r="D8" s="18">
        <v>-2</v>
      </c>
      <c r="E8" s="18" t="s">
        <v>321</v>
      </c>
      <c r="F8" s="18">
        <v>-4</v>
      </c>
      <c r="G8" s="18">
        <v>-5</v>
      </c>
      <c r="H8" s="18" t="s">
        <v>322</v>
      </c>
    </row>
    <row r="9" spans="1:8" s="18" customFormat="1" ht="4.5" customHeight="1" x14ac:dyDescent="0.25">
      <c r="A9" s="18" t="s">
        <v>323</v>
      </c>
      <c r="B9" s="24" t="s">
        <v>324</v>
      </c>
      <c r="C9" s="18" t="s">
        <v>325</v>
      </c>
      <c r="D9" s="18" t="s">
        <v>325</v>
      </c>
      <c r="E9" s="18" t="s">
        <v>325</v>
      </c>
      <c r="F9" s="18" t="s">
        <v>325</v>
      </c>
      <c r="G9" s="18" t="s">
        <v>325</v>
      </c>
      <c r="H9" s="18" t="s">
        <v>326</v>
      </c>
    </row>
    <row r="10" spans="1:8" x14ac:dyDescent="0.25">
      <c r="C10" s="25"/>
      <c r="D10" s="25"/>
      <c r="E10" s="25"/>
      <c r="F10" s="25"/>
      <c r="G10" s="25"/>
      <c r="H10" s="25"/>
    </row>
    <row r="11" spans="1:8" x14ac:dyDescent="0.25">
      <c r="A11" s="1">
        <v>1</v>
      </c>
      <c r="B11" t="s">
        <v>1</v>
      </c>
      <c r="C11" s="25">
        <v>218858360</v>
      </c>
      <c r="D11" s="25">
        <v>6352138.21</v>
      </c>
      <c r="E11" s="25">
        <v>225210498.21000001</v>
      </c>
      <c r="F11" s="25">
        <v>123420504.84999999</v>
      </c>
      <c r="G11" s="25">
        <v>123373954.84999999</v>
      </c>
      <c r="H11" s="25">
        <v>101789993.36</v>
      </c>
    </row>
    <row r="12" spans="1:8" x14ac:dyDescent="0.25">
      <c r="B12"/>
      <c r="C12" s="25"/>
      <c r="D12" s="25"/>
      <c r="E12" s="25"/>
      <c r="F12" s="25"/>
      <c r="G12" s="25"/>
      <c r="H12" s="25"/>
    </row>
    <row r="13" spans="1:8" x14ac:dyDescent="0.25">
      <c r="A13" s="1">
        <v>1.1000000000000001</v>
      </c>
      <c r="B13" t="s">
        <v>327</v>
      </c>
      <c r="C13" s="25">
        <v>149106780.59999999</v>
      </c>
      <c r="D13" s="25">
        <v>2944308.8</v>
      </c>
      <c r="E13" s="25">
        <v>152051089.40000001</v>
      </c>
      <c r="F13" s="25">
        <v>101370466</v>
      </c>
      <c r="G13" s="25">
        <v>101370466</v>
      </c>
      <c r="H13" s="25">
        <v>50680623.399999999</v>
      </c>
    </row>
    <row r="14" spans="1:8" x14ac:dyDescent="0.25">
      <c r="B14" t="s">
        <v>328</v>
      </c>
      <c r="C14" s="25"/>
      <c r="D14" s="25"/>
      <c r="E14" s="25"/>
      <c r="F14" s="25"/>
      <c r="G14" s="25"/>
      <c r="H14" s="25"/>
    </row>
    <row r="15" spans="1:8" x14ac:dyDescent="0.25">
      <c r="A15" s="1">
        <v>1.2</v>
      </c>
      <c r="B15" t="s">
        <v>327</v>
      </c>
      <c r="C15" s="25">
        <v>20447086.800000001</v>
      </c>
      <c r="D15" s="25">
        <v>2255012.9700000002</v>
      </c>
      <c r="E15" s="25">
        <v>22702099.77</v>
      </c>
      <c r="F15" s="25">
        <v>12881136</v>
      </c>
      <c r="G15" s="25">
        <v>12881136</v>
      </c>
      <c r="H15" s="25">
        <v>9820963.7699999996</v>
      </c>
    </row>
    <row r="16" spans="1:8" x14ac:dyDescent="0.25">
      <c r="B16" t="s">
        <v>329</v>
      </c>
      <c r="C16" s="25"/>
      <c r="D16" s="25"/>
      <c r="E16" s="25"/>
      <c r="F16" s="25"/>
      <c r="G16" s="25"/>
      <c r="H16" s="25"/>
    </row>
    <row r="17" spans="1:8" x14ac:dyDescent="0.25">
      <c r="A17" s="1">
        <v>1.3</v>
      </c>
      <c r="B17" t="s">
        <v>2</v>
      </c>
      <c r="C17" s="25">
        <v>39632782.600000001</v>
      </c>
      <c r="D17" s="25">
        <v>449399.9</v>
      </c>
      <c r="E17" s="25">
        <v>40082182.5</v>
      </c>
      <c r="F17" s="25">
        <v>3365726</v>
      </c>
      <c r="G17" s="25">
        <v>3365726</v>
      </c>
      <c r="H17" s="25">
        <v>36716456.5</v>
      </c>
    </row>
    <row r="18" spans="1:8" x14ac:dyDescent="0.25">
      <c r="A18" s="1">
        <v>1.4</v>
      </c>
      <c r="B18" t="s">
        <v>330</v>
      </c>
      <c r="C18" s="25">
        <v>1000000</v>
      </c>
      <c r="D18" s="25">
        <v>200000</v>
      </c>
      <c r="E18" s="25">
        <v>1200000</v>
      </c>
      <c r="F18" s="25">
        <v>1109843.31</v>
      </c>
      <c r="G18" s="25">
        <v>1109843.31</v>
      </c>
      <c r="H18" s="25">
        <v>90156.69</v>
      </c>
    </row>
    <row r="19" spans="1:8" x14ac:dyDescent="0.25">
      <c r="A19" s="1">
        <v>1.5</v>
      </c>
      <c r="B19" t="s">
        <v>3</v>
      </c>
      <c r="C19" s="25">
        <v>8671710</v>
      </c>
      <c r="D19" s="25">
        <v>503416.54</v>
      </c>
      <c r="E19" s="25">
        <v>9175126.5399999991</v>
      </c>
      <c r="F19" s="25">
        <v>4693333.54</v>
      </c>
      <c r="G19" s="25">
        <v>4646783.54</v>
      </c>
      <c r="H19" s="25">
        <v>4481793</v>
      </c>
    </row>
    <row r="20" spans="1:8" x14ac:dyDescent="0.25">
      <c r="A20" s="1">
        <v>1.6</v>
      </c>
      <c r="B20" t="s">
        <v>331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x14ac:dyDescent="0.25">
      <c r="A21" s="1">
        <v>1.7</v>
      </c>
      <c r="B21" t="s">
        <v>332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8" x14ac:dyDescent="0.25">
      <c r="B22"/>
      <c r="C22" s="25"/>
      <c r="D22" s="25"/>
      <c r="E22" s="25"/>
      <c r="F22" s="25"/>
      <c r="G22" s="25"/>
      <c r="H22" s="25"/>
    </row>
    <row r="23" spans="1:8" x14ac:dyDescent="0.25">
      <c r="A23" s="1">
        <v>2</v>
      </c>
      <c r="B23" t="s">
        <v>4</v>
      </c>
      <c r="C23" s="25">
        <v>47197563.009999998</v>
      </c>
      <c r="D23" s="25">
        <v>4992435.57</v>
      </c>
      <c r="E23" s="25">
        <v>52189998.579999998</v>
      </c>
      <c r="F23" s="25">
        <v>31595124.370000001</v>
      </c>
      <c r="G23" s="25">
        <v>31595124.370000001</v>
      </c>
      <c r="H23" s="25">
        <v>20594874.210000001</v>
      </c>
    </row>
    <row r="24" spans="1:8" x14ac:dyDescent="0.25">
      <c r="B24"/>
      <c r="C24" s="25"/>
      <c r="D24" s="25"/>
      <c r="E24" s="25"/>
      <c r="F24" s="25"/>
      <c r="G24" s="25"/>
      <c r="H24" s="25"/>
    </row>
    <row r="25" spans="1:8" x14ac:dyDescent="0.25">
      <c r="A25" s="1">
        <v>2.2000000000000002</v>
      </c>
      <c r="B25" t="s">
        <v>5</v>
      </c>
      <c r="C25" s="25">
        <v>1807892</v>
      </c>
      <c r="D25" s="25">
        <v>1999720</v>
      </c>
      <c r="E25" s="25">
        <v>3807612</v>
      </c>
      <c r="F25" s="25">
        <v>2669382.13</v>
      </c>
      <c r="G25" s="25">
        <v>2669382.13</v>
      </c>
      <c r="H25" s="25">
        <v>1138229.8700000001</v>
      </c>
    </row>
    <row r="26" spans="1:8" x14ac:dyDescent="0.25">
      <c r="A26" s="1">
        <v>2.2999999999999998</v>
      </c>
      <c r="B26" t="s">
        <v>333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8" x14ac:dyDescent="0.25">
      <c r="B27" t="s">
        <v>334</v>
      </c>
      <c r="C27" s="25"/>
      <c r="D27" s="25"/>
      <c r="E27" s="25"/>
      <c r="F27" s="25"/>
      <c r="G27" s="25"/>
      <c r="H27" s="25"/>
    </row>
    <row r="28" spans="1:8" x14ac:dyDescent="0.25">
      <c r="A28" s="1">
        <v>2.4</v>
      </c>
      <c r="B28" t="s">
        <v>335</v>
      </c>
      <c r="C28" s="25">
        <v>7489587</v>
      </c>
      <c r="D28" s="25">
        <v>-2985373.66</v>
      </c>
      <c r="E28" s="25">
        <v>4504213.34</v>
      </c>
      <c r="F28" s="25">
        <v>1370889.26</v>
      </c>
      <c r="G28" s="25">
        <v>1370889.26</v>
      </c>
      <c r="H28" s="25">
        <v>3133324.08</v>
      </c>
    </row>
    <row r="29" spans="1:8" x14ac:dyDescent="0.25">
      <c r="B29" t="s">
        <v>336</v>
      </c>
      <c r="C29" s="25"/>
      <c r="D29" s="25"/>
      <c r="E29" s="25"/>
      <c r="F29" s="25"/>
      <c r="G29" s="25"/>
      <c r="H29" s="25"/>
    </row>
    <row r="30" spans="1:8" x14ac:dyDescent="0.25">
      <c r="A30" s="1">
        <v>2.5</v>
      </c>
      <c r="B30" t="s">
        <v>337</v>
      </c>
      <c r="C30" s="25">
        <v>1510000</v>
      </c>
      <c r="D30" s="25">
        <v>867644.28</v>
      </c>
      <c r="E30" s="25">
        <v>2377644.2799999998</v>
      </c>
      <c r="F30" s="25">
        <v>1354086.34</v>
      </c>
      <c r="G30" s="25">
        <v>1354086.34</v>
      </c>
      <c r="H30" s="25">
        <v>1023557.94</v>
      </c>
    </row>
    <row r="31" spans="1:8" x14ac:dyDescent="0.25">
      <c r="B31" t="s">
        <v>338</v>
      </c>
      <c r="C31" s="25"/>
      <c r="D31" s="25"/>
      <c r="E31" s="25"/>
      <c r="F31" s="25"/>
      <c r="G31" s="25"/>
      <c r="H31" s="25"/>
    </row>
    <row r="32" spans="1:8" x14ac:dyDescent="0.25">
      <c r="A32" s="1">
        <v>2.6</v>
      </c>
      <c r="B32" t="s">
        <v>6</v>
      </c>
      <c r="C32" s="25">
        <v>24482010</v>
      </c>
      <c r="D32" s="25">
        <v>2183893.16</v>
      </c>
      <c r="E32" s="25">
        <v>26665903.16</v>
      </c>
      <c r="F32" s="25">
        <v>19161211.18</v>
      </c>
      <c r="G32" s="25">
        <v>19161211.18</v>
      </c>
      <c r="H32" s="25">
        <v>7504691.9800000004</v>
      </c>
    </row>
    <row r="33" spans="1:8" x14ac:dyDescent="0.25">
      <c r="A33" s="1">
        <v>2.7</v>
      </c>
      <c r="B33" t="s">
        <v>339</v>
      </c>
      <c r="C33" s="25">
        <v>1629400</v>
      </c>
      <c r="D33" s="25">
        <v>1819597.47</v>
      </c>
      <c r="E33" s="25">
        <v>3448997.47</v>
      </c>
      <c r="F33" s="25">
        <v>83520.47</v>
      </c>
      <c r="G33" s="25">
        <v>83520.47</v>
      </c>
      <c r="H33" s="25">
        <v>3365477</v>
      </c>
    </row>
    <row r="34" spans="1:8" x14ac:dyDescent="0.25">
      <c r="B34" t="s">
        <v>340</v>
      </c>
      <c r="C34" s="25"/>
      <c r="D34" s="25"/>
      <c r="E34" s="25"/>
      <c r="F34" s="25"/>
      <c r="G34" s="25"/>
      <c r="H34" s="25"/>
    </row>
    <row r="35" spans="1:8" x14ac:dyDescent="0.25">
      <c r="A35" s="1">
        <v>2.8</v>
      </c>
      <c r="B35" t="s">
        <v>7</v>
      </c>
      <c r="C35" s="25">
        <v>500000</v>
      </c>
      <c r="D35" s="25">
        <v>-400000</v>
      </c>
      <c r="E35" s="25">
        <v>100000</v>
      </c>
      <c r="F35" s="25">
        <v>26358</v>
      </c>
      <c r="G35" s="25">
        <v>26358</v>
      </c>
      <c r="H35" s="25">
        <v>73642</v>
      </c>
    </row>
    <row r="36" spans="1:8" x14ac:dyDescent="0.25">
      <c r="A36" s="1">
        <v>2.9</v>
      </c>
      <c r="B36" t="s">
        <v>341</v>
      </c>
      <c r="C36" s="25">
        <v>803630</v>
      </c>
      <c r="D36" s="25">
        <v>746735.66</v>
      </c>
      <c r="E36" s="25">
        <v>1550365.66</v>
      </c>
      <c r="F36" s="25">
        <v>796695.92</v>
      </c>
      <c r="G36" s="25">
        <v>796695.92</v>
      </c>
      <c r="H36" s="25">
        <v>753669.74</v>
      </c>
    </row>
    <row r="37" spans="1:8" x14ac:dyDescent="0.25">
      <c r="B37" t="s">
        <v>342</v>
      </c>
      <c r="C37" s="25"/>
      <c r="D37" s="25"/>
      <c r="E37" s="25"/>
      <c r="F37" s="25"/>
      <c r="G37" s="25"/>
      <c r="H37" s="25"/>
    </row>
    <row r="38" spans="1:8" x14ac:dyDescent="0.25">
      <c r="B38"/>
      <c r="C38" s="25"/>
      <c r="D38" s="25"/>
      <c r="E38" s="25"/>
      <c r="F38" s="25"/>
      <c r="G38" s="25"/>
      <c r="H38" s="25"/>
    </row>
    <row r="39" spans="1:8" x14ac:dyDescent="0.25">
      <c r="A39" s="1">
        <v>3</v>
      </c>
      <c r="B39" t="s">
        <v>8</v>
      </c>
      <c r="C39" s="25">
        <v>101594903.51000001</v>
      </c>
      <c r="D39" s="25">
        <v>28179284.5</v>
      </c>
      <c r="E39" s="25">
        <v>129774188.01000001</v>
      </c>
      <c r="F39" s="25">
        <v>79803781.489999995</v>
      </c>
      <c r="G39" s="25">
        <v>79803781.489999995</v>
      </c>
      <c r="H39" s="25">
        <v>49970406.520000003</v>
      </c>
    </row>
    <row r="40" spans="1:8" x14ac:dyDescent="0.25">
      <c r="B40"/>
      <c r="C40" s="25"/>
      <c r="D40" s="25"/>
      <c r="E40" s="25"/>
      <c r="F40" s="25"/>
      <c r="G40" s="25"/>
      <c r="H40" s="25"/>
    </row>
    <row r="41" spans="1:8" x14ac:dyDescent="0.25">
      <c r="A41" s="1">
        <v>3.1</v>
      </c>
      <c r="B41" t="s">
        <v>9</v>
      </c>
      <c r="C41" s="25">
        <v>39842400</v>
      </c>
      <c r="D41" s="25">
        <v>504247.39</v>
      </c>
      <c r="E41" s="25">
        <v>40346647.390000001</v>
      </c>
      <c r="F41" s="25">
        <v>26854409.120000001</v>
      </c>
      <c r="G41" s="25">
        <v>26854409.120000001</v>
      </c>
      <c r="H41" s="25">
        <v>13492238.27</v>
      </c>
    </row>
    <row r="42" spans="1:8" x14ac:dyDescent="0.25">
      <c r="A42" s="1">
        <v>3.2</v>
      </c>
      <c r="B42" t="s">
        <v>10</v>
      </c>
      <c r="C42" s="25">
        <v>8099516</v>
      </c>
      <c r="D42" s="25">
        <v>7840863.46</v>
      </c>
      <c r="E42" s="25">
        <v>15940379.460000001</v>
      </c>
      <c r="F42" s="25">
        <v>9230891.3800000008</v>
      </c>
      <c r="G42" s="25">
        <v>9230891.3800000008</v>
      </c>
      <c r="H42" s="25">
        <v>6709488.0800000001</v>
      </c>
    </row>
    <row r="43" spans="1:8" x14ac:dyDescent="0.25">
      <c r="A43" s="1">
        <v>3.3</v>
      </c>
      <c r="B43" t="s">
        <v>343</v>
      </c>
      <c r="C43" s="25">
        <v>3668000</v>
      </c>
      <c r="D43" s="25">
        <v>-197294.76</v>
      </c>
      <c r="E43" s="25">
        <v>3470705.24</v>
      </c>
      <c r="F43" s="25">
        <v>2448489.14</v>
      </c>
      <c r="G43" s="25">
        <v>2448489.14</v>
      </c>
      <c r="H43" s="25">
        <v>1022216.1</v>
      </c>
    </row>
    <row r="44" spans="1:8" x14ac:dyDescent="0.25">
      <c r="B44" t="s">
        <v>344</v>
      </c>
      <c r="C44" s="25"/>
      <c r="D44" s="25"/>
      <c r="E44" s="25"/>
      <c r="F44" s="25"/>
      <c r="G44" s="25"/>
      <c r="H44" s="25"/>
    </row>
    <row r="45" spans="1:8" x14ac:dyDescent="0.25">
      <c r="A45" s="1">
        <v>3.4</v>
      </c>
      <c r="B45" t="s">
        <v>345</v>
      </c>
      <c r="C45" s="25">
        <v>1957359.6</v>
      </c>
      <c r="D45" s="25">
        <v>-296858.09999999998</v>
      </c>
      <c r="E45" s="25">
        <v>1660501.5</v>
      </c>
      <c r="F45" s="25">
        <v>1463097.88</v>
      </c>
      <c r="G45" s="25">
        <v>1463097.88</v>
      </c>
      <c r="H45" s="25">
        <v>197403.62</v>
      </c>
    </row>
    <row r="46" spans="1:8" x14ac:dyDescent="0.25">
      <c r="B46" t="s">
        <v>346</v>
      </c>
      <c r="C46" s="25"/>
      <c r="D46" s="25"/>
      <c r="E46" s="25"/>
      <c r="F46" s="25"/>
      <c r="G46" s="25"/>
      <c r="H46" s="25"/>
    </row>
    <row r="47" spans="1:8" x14ac:dyDescent="0.25">
      <c r="A47" s="1">
        <v>3.5</v>
      </c>
      <c r="B47" t="s">
        <v>347</v>
      </c>
      <c r="C47" s="25">
        <v>25546885</v>
      </c>
      <c r="D47" s="25">
        <v>13648772.869999999</v>
      </c>
      <c r="E47" s="25">
        <v>39195657.869999997</v>
      </c>
      <c r="F47" s="25">
        <v>21776835.219999999</v>
      </c>
      <c r="G47" s="25">
        <v>21776835.219999999</v>
      </c>
      <c r="H47" s="25">
        <v>17418822.649999999</v>
      </c>
    </row>
    <row r="48" spans="1:8" x14ac:dyDescent="0.25">
      <c r="B48" t="s">
        <v>348</v>
      </c>
      <c r="C48" s="25"/>
      <c r="D48" s="25"/>
      <c r="E48" s="25"/>
      <c r="F48" s="25"/>
      <c r="G48" s="25"/>
      <c r="H48" s="25"/>
    </row>
    <row r="49" spans="1:8" x14ac:dyDescent="0.25">
      <c r="A49" s="1">
        <v>3.6</v>
      </c>
      <c r="B49" t="s">
        <v>349</v>
      </c>
      <c r="C49" s="25">
        <v>1346226</v>
      </c>
      <c r="D49" s="25">
        <v>781528</v>
      </c>
      <c r="E49" s="25">
        <v>2127754</v>
      </c>
      <c r="F49" s="25">
        <v>1302385.56</v>
      </c>
      <c r="G49" s="25">
        <v>1302385.56</v>
      </c>
      <c r="H49" s="25">
        <v>825368.44</v>
      </c>
    </row>
    <row r="50" spans="1:8" x14ac:dyDescent="0.25">
      <c r="B50" t="s">
        <v>350</v>
      </c>
      <c r="C50" s="25"/>
      <c r="D50" s="25"/>
      <c r="E50" s="25"/>
      <c r="F50" s="25"/>
      <c r="G50" s="25"/>
      <c r="H50" s="25"/>
    </row>
    <row r="51" spans="1:8" x14ac:dyDescent="0.25">
      <c r="A51" s="1">
        <v>3.7</v>
      </c>
      <c r="B51" t="s">
        <v>11</v>
      </c>
      <c r="C51" s="25">
        <v>121886</v>
      </c>
      <c r="D51" s="25">
        <v>-84419.05</v>
      </c>
      <c r="E51" s="25">
        <v>37466.949999999997</v>
      </c>
      <c r="F51" s="25">
        <v>13305.01</v>
      </c>
      <c r="G51" s="25">
        <v>13305.01</v>
      </c>
      <c r="H51" s="25">
        <v>24161.94</v>
      </c>
    </row>
    <row r="52" spans="1:8" x14ac:dyDescent="0.25">
      <c r="A52" s="1">
        <v>3.8</v>
      </c>
      <c r="B52" t="s">
        <v>12</v>
      </c>
      <c r="C52" s="25">
        <v>6589732</v>
      </c>
      <c r="D52" s="25">
        <v>-4145840</v>
      </c>
      <c r="E52" s="25">
        <v>2443892</v>
      </c>
      <c r="F52" s="25">
        <v>756192.45</v>
      </c>
      <c r="G52" s="25">
        <v>756192.45</v>
      </c>
      <c r="H52" s="25">
        <v>1687699.55</v>
      </c>
    </row>
    <row r="53" spans="1:8" x14ac:dyDescent="0.25">
      <c r="A53" s="1">
        <v>3.9</v>
      </c>
      <c r="B53" t="s">
        <v>13</v>
      </c>
      <c r="C53" s="25">
        <v>14422898.91</v>
      </c>
      <c r="D53" s="25">
        <v>10128284.689999999</v>
      </c>
      <c r="E53" s="25">
        <v>24551183.600000001</v>
      </c>
      <c r="F53" s="25">
        <v>15958175.73</v>
      </c>
      <c r="G53" s="25">
        <v>15958175.73</v>
      </c>
      <c r="H53" s="25">
        <v>8593007.8699999992</v>
      </c>
    </row>
    <row r="54" spans="1:8" x14ac:dyDescent="0.25">
      <c r="B54"/>
      <c r="C54" s="25"/>
      <c r="D54" s="25"/>
      <c r="E54" s="25"/>
      <c r="F54" s="25"/>
      <c r="G54" s="25"/>
      <c r="H54" s="25"/>
    </row>
    <row r="55" spans="1:8" x14ac:dyDescent="0.25">
      <c r="A55" s="1">
        <v>4</v>
      </c>
      <c r="B55" t="s">
        <v>351</v>
      </c>
      <c r="C55" s="25">
        <v>26054094</v>
      </c>
      <c r="D55" s="25">
        <v>6353006.9199999999</v>
      </c>
      <c r="E55" s="25">
        <v>32407100.920000002</v>
      </c>
      <c r="F55" s="25">
        <v>21109950.440000001</v>
      </c>
      <c r="G55" s="25">
        <v>21109950.440000001</v>
      </c>
      <c r="H55" s="25">
        <v>11297150.48</v>
      </c>
    </row>
    <row r="56" spans="1:8" x14ac:dyDescent="0.25">
      <c r="B56" t="s">
        <v>352</v>
      </c>
      <c r="C56" s="25"/>
      <c r="D56" s="25"/>
      <c r="E56" s="25"/>
      <c r="F56" s="25"/>
      <c r="G56" s="25"/>
      <c r="H56" s="25"/>
    </row>
    <row r="57" spans="1:8" x14ac:dyDescent="0.25">
      <c r="B57"/>
      <c r="C57" s="25"/>
      <c r="D57" s="25"/>
      <c r="E57" s="25"/>
      <c r="F57" s="25"/>
      <c r="G57" s="25"/>
      <c r="H57" s="25"/>
    </row>
    <row r="58" spans="1:8" x14ac:dyDescent="0.25">
      <c r="A58" s="1">
        <v>4.0999999999999996</v>
      </c>
      <c r="B58" t="s">
        <v>353</v>
      </c>
      <c r="C58" s="25">
        <v>12000000</v>
      </c>
      <c r="D58" s="25">
        <v>6053928</v>
      </c>
      <c r="E58" s="25">
        <v>18053928</v>
      </c>
      <c r="F58" s="25">
        <v>12500000</v>
      </c>
      <c r="G58" s="25">
        <v>12500000</v>
      </c>
      <c r="H58" s="25">
        <v>5553928</v>
      </c>
    </row>
    <row r="59" spans="1:8" x14ac:dyDescent="0.25">
      <c r="B59" t="s">
        <v>354</v>
      </c>
      <c r="C59" s="25"/>
      <c r="D59" s="25"/>
      <c r="E59" s="25"/>
      <c r="F59" s="25"/>
      <c r="G59" s="25"/>
      <c r="H59" s="25"/>
    </row>
    <row r="60" spans="1:8" x14ac:dyDescent="0.25">
      <c r="A60" s="1">
        <v>4.2</v>
      </c>
      <c r="B60" t="s">
        <v>355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x14ac:dyDescent="0.25">
      <c r="B61" t="s">
        <v>356</v>
      </c>
      <c r="C61" s="25"/>
      <c r="D61" s="25"/>
      <c r="E61" s="25"/>
      <c r="F61" s="25"/>
      <c r="G61" s="25"/>
      <c r="H61" s="25"/>
    </row>
    <row r="62" spans="1:8" x14ac:dyDescent="0.25">
      <c r="A62" s="1">
        <v>4.3</v>
      </c>
      <c r="B62" t="s">
        <v>14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1:8" x14ac:dyDescent="0.25">
      <c r="A63" s="1">
        <v>4.4000000000000004</v>
      </c>
      <c r="B63" t="s">
        <v>15</v>
      </c>
      <c r="C63" s="25">
        <v>9842965</v>
      </c>
      <c r="D63" s="25">
        <v>3833897.5</v>
      </c>
      <c r="E63" s="25">
        <v>13676862.5</v>
      </c>
      <c r="F63" s="25">
        <v>8123921.0199999996</v>
      </c>
      <c r="G63" s="25">
        <v>8123921.0199999996</v>
      </c>
      <c r="H63" s="25">
        <v>5552941.4800000004</v>
      </c>
    </row>
    <row r="64" spans="1:8" x14ac:dyDescent="0.25">
      <c r="A64" s="1">
        <v>4.5</v>
      </c>
      <c r="B64" t="s">
        <v>212</v>
      </c>
      <c r="C64" s="25">
        <v>4211129</v>
      </c>
      <c r="D64" s="25">
        <v>-3534818.58</v>
      </c>
      <c r="E64" s="25">
        <v>676310.42</v>
      </c>
      <c r="F64" s="25">
        <v>486029.42</v>
      </c>
      <c r="G64" s="25">
        <v>486029.42</v>
      </c>
      <c r="H64" s="25">
        <v>190281</v>
      </c>
    </row>
    <row r="65" spans="1:8" x14ac:dyDescent="0.25">
      <c r="A65" s="1">
        <v>4.5999999999999996</v>
      </c>
      <c r="B65" t="s">
        <v>357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</row>
    <row r="66" spans="1:8" x14ac:dyDescent="0.25">
      <c r="B66" t="s">
        <v>358</v>
      </c>
      <c r="C66" s="25"/>
      <c r="D66" s="25"/>
      <c r="E66" s="25"/>
      <c r="F66" s="25"/>
      <c r="G66" s="25"/>
      <c r="H66" s="25"/>
    </row>
    <row r="67" spans="1:8" x14ac:dyDescent="0.25">
      <c r="A67" s="1">
        <v>4.7</v>
      </c>
      <c r="B67" t="s">
        <v>359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</row>
    <row r="68" spans="1:8" x14ac:dyDescent="0.25">
      <c r="A68" s="1">
        <v>4.8</v>
      </c>
      <c r="B68" t="s">
        <v>360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1">
        <v>4.9000000000000004</v>
      </c>
      <c r="B69" t="s">
        <v>361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1:8" x14ac:dyDescent="0.25">
      <c r="B70"/>
      <c r="C70" s="25"/>
      <c r="D70" s="25"/>
      <c r="E70" s="25"/>
      <c r="F70" s="25"/>
      <c r="G70" s="25"/>
      <c r="H70" s="25"/>
    </row>
    <row r="71" spans="1:8" x14ac:dyDescent="0.25">
      <c r="A71" s="1">
        <v>5</v>
      </c>
      <c r="B71" t="s">
        <v>16</v>
      </c>
      <c r="C71" s="25">
        <v>4308654</v>
      </c>
      <c r="D71" s="25">
        <v>3803217.48</v>
      </c>
      <c r="E71" s="25">
        <v>8111871.4800000004</v>
      </c>
      <c r="F71" s="25">
        <v>5844105.0499999998</v>
      </c>
      <c r="G71" s="25">
        <v>5844105.0499999998</v>
      </c>
      <c r="H71" s="25">
        <v>2267766.4300000002</v>
      </c>
    </row>
    <row r="72" spans="1:8" x14ac:dyDescent="0.25">
      <c r="B72"/>
      <c r="C72" s="25"/>
      <c r="D72" s="25"/>
      <c r="E72" s="25"/>
      <c r="F72" s="25"/>
      <c r="G72" s="25"/>
      <c r="H72" s="25"/>
    </row>
    <row r="73" spans="1:8" x14ac:dyDescent="0.25">
      <c r="A73" s="1">
        <v>5.0999999999999996</v>
      </c>
      <c r="B73" t="s">
        <v>17</v>
      </c>
      <c r="C73" s="25">
        <v>946544</v>
      </c>
      <c r="D73" s="25">
        <v>-243106.71</v>
      </c>
      <c r="E73" s="25">
        <v>703437.29</v>
      </c>
      <c r="F73" s="25">
        <v>450138.86</v>
      </c>
      <c r="G73" s="25">
        <v>450138.86</v>
      </c>
      <c r="H73" s="25">
        <v>253298.43</v>
      </c>
    </row>
    <row r="74" spans="1:8" x14ac:dyDescent="0.25">
      <c r="A74" s="1">
        <v>5.2</v>
      </c>
      <c r="B74" t="s">
        <v>362</v>
      </c>
      <c r="C74" s="25">
        <v>831596</v>
      </c>
      <c r="D74" s="25">
        <v>-321848.8</v>
      </c>
      <c r="E74" s="25">
        <v>509747.20000000001</v>
      </c>
      <c r="F74" s="25">
        <v>259747.20000000001</v>
      </c>
      <c r="G74" s="25">
        <v>259747.20000000001</v>
      </c>
      <c r="H74" s="25">
        <v>250000</v>
      </c>
    </row>
    <row r="75" spans="1:8" x14ac:dyDescent="0.25">
      <c r="B75" t="s">
        <v>304</v>
      </c>
      <c r="C75" s="25"/>
      <c r="D75" s="25"/>
      <c r="E75" s="25"/>
      <c r="F75" s="25"/>
      <c r="G75" s="25"/>
      <c r="H75" s="25"/>
    </row>
    <row r="76" spans="1:8" x14ac:dyDescent="0.25">
      <c r="A76" s="1">
        <v>5.3</v>
      </c>
      <c r="B76" t="s">
        <v>363</v>
      </c>
      <c r="C76" s="25">
        <v>80000</v>
      </c>
      <c r="D76" s="25">
        <v>-80000</v>
      </c>
      <c r="E76" s="25">
        <v>0</v>
      </c>
      <c r="F76" s="25">
        <v>0</v>
      </c>
      <c r="G76" s="25">
        <v>0</v>
      </c>
      <c r="H76" s="25">
        <v>0</v>
      </c>
    </row>
    <row r="77" spans="1:8" x14ac:dyDescent="0.25">
      <c r="B77" t="s">
        <v>338</v>
      </c>
      <c r="C77" s="25"/>
      <c r="D77" s="25"/>
      <c r="E77" s="25"/>
      <c r="F77" s="25"/>
      <c r="G77" s="25"/>
      <c r="H77" s="25"/>
    </row>
    <row r="78" spans="1:8" x14ac:dyDescent="0.25">
      <c r="A78" s="1">
        <v>5.4</v>
      </c>
      <c r="B78" t="s">
        <v>364</v>
      </c>
      <c r="C78" s="25">
        <v>2000000</v>
      </c>
      <c r="D78" s="25">
        <v>1704460.01</v>
      </c>
      <c r="E78" s="25">
        <v>3704460.01</v>
      </c>
      <c r="F78" s="25">
        <v>2083840.01</v>
      </c>
      <c r="G78" s="25">
        <v>2083840.01</v>
      </c>
      <c r="H78" s="25">
        <v>1620620</v>
      </c>
    </row>
    <row r="79" spans="1:8" x14ac:dyDescent="0.25">
      <c r="A79" s="1">
        <v>5.5</v>
      </c>
      <c r="B79" t="s">
        <v>365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</row>
    <row r="80" spans="1:8" x14ac:dyDescent="0.25">
      <c r="A80" s="1">
        <v>5.6</v>
      </c>
      <c r="B80" t="s">
        <v>18</v>
      </c>
      <c r="C80" s="25">
        <v>450514</v>
      </c>
      <c r="D80" s="25">
        <v>-214066</v>
      </c>
      <c r="E80" s="25">
        <v>236448</v>
      </c>
      <c r="F80" s="25">
        <v>92600</v>
      </c>
      <c r="G80" s="25">
        <v>92600</v>
      </c>
      <c r="H80" s="25">
        <v>143848</v>
      </c>
    </row>
    <row r="81" spans="1:8" x14ac:dyDescent="0.25">
      <c r="A81" s="1">
        <v>5.7</v>
      </c>
      <c r="B81" t="s">
        <v>366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8" x14ac:dyDescent="0.25">
      <c r="A82" s="1">
        <v>5.8</v>
      </c>
      <c r="B82" t="s">
        <v>367</v>
      </c>
      <c r="C82" s="25">
        <v>0</v>
      </c>
      <c r="D82" s="25">
        <v>1000000</v>
      </c>
      <c r="E82" s="25">
        <v>1000000</v>
      </c>
      <c r="F82" s="25">
        <v>1000000</v>
      </c>
      <c r="G82" s="25">
        <v>1000000</v>
      </c>
      <c r="H82" s="25">
        <v>0</v>
      </c>
    </row>
    <row r="83" spans="1:8" x14ac:dyDescent="0.25">
      <c r="A83" s="1">
        <v>5.9</v>
      </c>
      <c r="B83" t="s">
        <v>19</v>
      </c>
      <c r="C83" s="25">
        <v>0</v>
      </c>
      <c r="D83" s="25">
        <v>1957778.98</v>
      </c>
      <c r="E83" s="25">
        <v>1957778.98</v>
      </c>
      <c r="F83" s="25">
        <v>1957778.98</v>
      </c>
      <c r="G83" s="25">
        <v>1957778.98</v>
      </c>
      <c r="H83" s="25">
        <v>0</v>
      </c>
    </row>
    <row r="84" spans="1:8" x14ac:dyDescent="0.25">
      <c r="B84"/>
      <c r="C84" s="25"/>
      <c r="D84" s="25"/>
      <c r="E84" s="25"/>
      <c r="F84" s="25"/>
      <c r="G84" s="25"/>
      <c r="H84" s="25"/>
    </row>
    <row r="85" spans="1:8" x14ac:dyDescent="0.25">
      <c r="A85" s="1">
        <v>6</v>
      </c>
      <c r="B85" t="s">
        <v>20</v>
      </c>
      <c r="C85" s="25">
        <v>25676213</v>
      </c>
      <c r="D85" s="25">
        <v>6452774</v>
      </c>
      <c r="E85" s="25">
        <v>32128987</v>
      </c>
      <c r="F85" s="25">
        <v>4384538.93</v>
      </c>
      <c r="G85" s="25">
        <v>4384538.93</v>
      </c>
      <c r="H85" s="25">
        <v>27744448.07</v>
      </c>
    </row>
    <row r="86" spans="1:8" x14ac:dyDescent="0.25">
      <c r="B86"/>
      <c r="C86" s="25"/>
      <c r="D86" s="25"/>
      <c r="E86" s="25"/>
      <c r="F86" s="25"/>
      <c r="G86" s="25"/>
      <c r="H86" s="25"/>
    </row>
    <row r="87" spans="1:8" x14ac:dyDescent="0.25">
      <c r="A87" s="1">
        <v>6.1</v>
      </c>
      <c r="B87" t="s">
        <v>368</v>
      </c>
      <c r="C87" s="25">
        <v>25676213</v>
      </c>
      <c r="D87" s="25">
        <v>6452774</v>
      </c>
      <c r="E87" s="25">
        <v>32128987</v>
      </c>
      <c r="F87" s="25">
        <v>4384538.93</v>
      </c>
      <c r="G87" s="25">
        <v>4384538.93</v>
      </c>
      <c r="H87" s="25">
        <v>27744448.07</v>
      </c>
    </row>
    <row r="88" spans="1:8" x14ac:dyDescent="0.25">
      <c r="B88" t="s">
        <v>356</v>
      </c>
      <c r="C88" s="25"/>
      <c r="D88" s="25"/>
      <c r="E88" s="25"/>
      <c r="F88" s="25"/>
      <c r="G88" s="25"/>
      <c r="H88" s="25"/>
    </row>
    <row r="89" spans="1:8" x14ac:dyDescent="0.25">
      <c r="A89" s="1">
        <v>6.2</v>
      </c>
      <c r="B89" t="s">
        <v>369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8" x14ac:dyDescent="0.25">
      <c r="A90" s="1">
        <v>6.3</v>
      </c>
      <c r="B90" t="s">
        <v>370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</row>
    <row r="91" spans="1:8" x14ac:dyDescent="0.25">
      <c r="B91" t="s">
        <v>371</v>
      </c>
      <c r="C91" s="25"/>
      <c r="D91" s="25"/>
      <c r="E91" s="25"/>
      <c r="F91" s="25"/>
      <c r="G91" s="25"/>
      <c r="H91" s="25"/>
    </row>
    <row r="92" spans="1:8" x14ac:dyDescent="0.25">
      <c r="B92"/>
      <c r="C92" s="25"/>
      <c r="D92" s="25"/>
      <c r="E92" s="25"/>
      <c r="F92" s="25"/>
      <c r="G92" s="25"/>
      <c r="H92" s="25"/>
    </row>
    <row r="93" spans="1:8" x14ac:dyDescent="0.25">
      <c r="A93" s="1">
        <v>7</v>
      </c>
      <c r="B93" t="s">
        <v>372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</row>
    <row r="94" spans="1:8" x14ac:dyDescent="0.25">
      <c r="B94" t="s">
        <v>373</v>
      </c>
      <c r="C94" s="25"/>
      <c r="D94" s="25"/>
      <c r="E94" s="25"/>
      <c r="F94" s="25"/>
      <c r="G94" s="25"/>
      <c r="H94" s="25"/>
    </row>
    <row r="95" spans="1:8" x14ac:dyDescent="0.25">
      <c r="B95"/>
      <c r="C95" s="25"/>
      <c r="D95" s="25"/>
      <c r="E95" s="25"/>
      <c r="F95" s="25"/>
      <c r="G95" s="25"/>
      <c r="H95" s="25"/>
    </row>
    <row r="96" spans="1:8" x14ac:dyDescent="0.25">
      <c r="A96" s="1">
        <v>7.1</v>
      </c>
      <c r="B96" t="s">
        <v>374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</row>
    <row r="97" spans="1:8" x14ac:dyDescent="0.25">
      <c r="B97" t="s">
        <v>375</v>
      </c>
      <c r="C97" s="25"/>
      <c r="D97" s="25"/>
      <c r="E97" s="25"/>
      <c r="F97" s="25"/>
      <c r="G97" s="25"/>
      <c r="H97" s="25"/>
    </row>
    <row r="98" spans="1:8" x14ac:dyDescent="0.25">
      <c r="A98" s="1">
        <v>7.2</v>
      </c>
      <c r="B98" t="s">
        <v>376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</row>
    <row r="99" spans="1:8" x14ac:dyDescent="0.25">
      <c r="A99" s="1">
        <v>7.3</v>
      </c>
      <c r="B99" t="s">
        <v>377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</row>
    <row r="100" spans="1:8" x14ac:dyDescent="0.25">
      <c r="A100" s="1">
        <v>7.4</v>
      </c>
      <c r="B100" t="s">
        <v>378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</row>
    <row r="101" spans="1:8" x14ac:dyDescent="0.25">
      <c r="A101" s="1">
        <v>7.5</v>
      </c>
      <c r="B101" t="s">
        <v>379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</row>
    <row r="102" spans="1:8" x14ac:dyDescent="0.25">
      <c r="B102" t="s">
        <v>380</v>
      </c>
      <c r="C102" s="25"/>
      <c r="D102" s="25"/>
      <c r="E102" s="25"/>
      <c r="F102" s="25"/>
      <c r="G102" s="25"/>
      <c r="H102" s="25"/>
    </row>
    <row r="103" spans="1:8" x14ac:dyDescent="0.25">
      <c r="A103" s="1">
        <v>7.6</v>
      </c>
      <c r="B103" t="s">
        <v>381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</row>
    <row r="104" spans="1:8" x14ac:dyDescent="0.25">
      <c r="A104" s="1">
        <v>7.9</v>
      </c>
      <c r="B104" t="s">
        <v>382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</row>
    <row r="105" spans="1:8" x14ac:dyDescent="0.25">
      <c r="B105" t="s">
        <v>383</v>
      </c>
      <c r="C105" s="25"/>
      <c r="D105" s="25"/>
      <c r="E105" s="25"/>
      <c r="F105" s="25"/>
      <c r="G105" s="25"/>
      <c r="H105" s="25"/>
    </row>
    <row r="106" spans="1:8" x14ac:dyDescent="0.25">
      <c r="B106"/>
      <c r="C106" s="25"/>
      <c r="D106" s="25"/>
      <c r="E106" s="25"/>
      <c r="F106" s="25"/>
      <c r="G106" s="25"/>
      <c r="H106" s="25"/>
    </row>
    <row r="107" spans="1:8" x14ac:dyDescent="0.25">
      <c r="A107" s="1">
        <v>8</v>
      </c>
      <c r="B107" t="s">
        <v>384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</row>
    <row r="108" spans="1:8" x14ac:dyDescent="0.25">
      <c r="B108"/>
      <c r="C108" s="25"/>
      <c r="D108" s="25"/>
      <c r="E108" s="25"/>
      <c r="F108" s="25"/>
      <c r="G108" s="25"/>
      <c r="H108" s="25"/>
    </row>
    <row r="109" spans="1:8" x14ac:dyDescent="0.25">
      <c r="A109" s="1">
        <v>8.1</v>
      </c>
      <c r="B109" t="s">
        <v>385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</row>
    <row r="110" spans="1:8" x14ac:dyDescent="0.25">
      <c r="A110" s="1">
        <v>8.3000000000000007</v>
      </c>
      <c r="B110" t="s">
        <v>386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</row>
    <row r="111" spans="1:8" x14ac:dyDescent="0.25">
      <c r="A111" s="1">
        <v>8.5</v>
      </c>
      <c r="B111" t="s">
        <v>387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</row>
    <row r="112" spans="1:8" x14ac:dyDescent="0.25">
      <c r="B112"/>
      <c r="C112" s="25"/>
      <c r="D112" s="25"/>
      <c r="E112" s="25"/>
      <c r="F112" s="25"/>
      <c r="G112" s="25"/>
      <c r="H112" s="25"/>
    </row>
    <row r="113" spans="1:9" x14ac:dyDescent="0.25">
      <c r="A113" s="1">
        <v>9</v>
      </c>
      <c r="B113" t="s">
        <v>213</v>
      </c>
      <c r="C113" s="25">
        <v>1000000</v>
      </c>
      <c r="D113" s="25">
        <v>-1000000</v>
      </c>
      <c r="E113" s="25">
        <v>0</v>
      </c>
      <c r="F113" s="25">
        <v>0</v>
      </c>
      <c r="G113" s="25">
        <v>0</v>
      </c>
      <c r="H113" s="25">
        <v>0</v>
      </c>
    </row>
    <row r="114" spans="1:9" x14ac:dyDescent="0.25">
      <c r="B114"/>
      <c r="C114" s="25"/>
      <c r="D114" s="25"/>
      <c r="E114" s="25"/>
      <c r="F114" s="25"/>
      <c r="G114" s="25"/>
      <c r="H114" s="25"/>
    </row>
    <row r="115" spans="1:9" x14ac:dyDescent="0.25">
      <c r="A115" s="1">
        <v>9.1</v>
      </c>
      <c r="B115" t="s">
        <v>388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</row>
    <row r="116" spans="1:9" x14ac:dyDescent="0.25">
      <c r="A116" s="1">
        <v>9.1999999999999993</v>
      </c>
      <c r="B116" t="s">
        <v>389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</row>
    <row r="117" spans="1:9" x14ac:dyDescent="0.25">
      <c r="A117" s="1">
        <v>9.3000000000000007</v>
      </c>
      <c r="B117" t="s">
        <v>390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</row>
    <row r="118" spans="1:9" x14ac:dyDescent="0.25">
      <c r="A118" s="1">
        <v>9.4</v>
      </c>
      <c r="B118" t="s">
        <v>391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</row>
    <row r="119" spans="1:9" x14ac:dyDescent="0.25">
      <c r="A119" s="1">
        <v>9.5</v>
      </c>
      <c r="B119" t="s">
        <v>392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</row>
    <row r="120" spans="1:9" x14ac:dyDescent="0.25">
      <c r="A120" s="1">
        <v>9.6</v>
      </c>
      <c r="B120" t="s">
        <v>393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</row>
    <row r="121" spans="1:9" x14ac:dyDescent="0.25">
      <c r="A121" s="1">
        <v>9.9</v>
      </c>
      <c r="B121" t="s">
        <v>313</v>
      </c>
      <c r="C121" s="25">
        <v>1000000</v>
      </c>
      <c r="D121" s="25">
        <v>-1000000</v>
      </c>
      <c r="E121" s="25">
        <v>0</v>
      </c>
      <c r="F121" s="25">
        <v>0</v>
      </c>
      <c r="G121" s="25">
        <v>0</v>
      </c>
      <c r="H121" s="25">
        <v>0</v>
      </c>
    </row>
    <row r="122" spans="1:9" x14ac:dyDescent="0.25">
      <c r="B122" t="s">
        <v>394</v>
      </c>
      <c r="C122" s="25"/>
      <c r="D122" s="25"/>
      <c r="E122" s="25"/>
      <c r="F122" s="25"/>
      <c r="G122" s="25"/>
      <c r="H122" s="25"/>
    </row>
    <row r="123" spans="1:9" x14ac:dyDescent="0.25">
      <c r="B123"/>
      <c r="C123" s="25" t="s">
        <v>395</v>
      </c>
      <c r="D123" s="25" t="s">
        <v>395</v>
      </c>
      <c r="E123" s="25" t="s">
        <v>395</v>
      </c>
      <c r="F123" s="25" t="s">
        <v>395</v>
      </c>
      <c r="G123" s="25" t="s">
        <v>395</v>
      </c>
      <c r="H123" s="25" t="s">
        <v>395</v>
      </c>
    </row>
    <row r="124" spans="1:9" x14ac:dyDescent="0.25">
      <c r="B124" t="s">
        <v>396</v>
      </c>
      <c r="C124" s="25">
        <v>424689787.51999998</v>
      </c>
      <c r="D124" s="25">
        <v>55132856.68</v>
      </c>
      <c r="E124" s="25">
        <v>479822644.19999999</v>
      </c>
      <c r="F124" s="25">
        <v>266158005.13</v>
      </c>
      <c r="G124" s="25">
        <v>266111455.13</v>
      </c>
      <c r="H124" s="25">
        <v>213664639.06999999</v>
      </c>
      <c r="I124" s="25"/>
    </row>
    <row r="125" spans="1:9" x14ac:dyDescent="0.25">
      <c r="B125"/>
      <c r="C125" s="25" t="s">
        <v>395</v>
      </c>
      <c r="D125" s="25" t="s">
        <v>395</v>
      </c>
      <c r="E125" s="25" t="s">
        <v>395</v>
      </c>
      <c r="F125" s="25" t="s">
        <v>395</v>
      </c>
      <c r="G125" s="25" t="s">
        <v>395</v>
      </c>
      <c r="H125" s="25" t="s">
        <v>395</v>
      </c>
    </row>
    <row r="126" spans="1:9" x14ac:dyDescent="0.25">
      <c r="C126" s="25"/>
      <c r="D126" s="25"/>
      <c r="E126" s="25"/>
      <c r="F126" s="25"/>
      <c r="G126" s="25"/>
      <c r="H126" s="25"/>
    </row>
  </sheetData>
  <mergeCells count="4">
    <mergeCell ref="A1:H1"/>
    <mergeCell ref="A2:H2"/>
    <mergeCell ref="A3:H3"/>
    <mergeCell ref="A4:H4"/>
  </mergeCells>
  <printOptions horizontalCentered="1"/>
  <pageMargins left="0.59055118110236227" right="0.59055118110236227" top="0.78740157480314965" bottom="0.98425196850393704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11.42578125" style="26" customWidth="1"/>
    <col min="2" max="2" width="41.42578125" customWidth="1"/>
    <col min="3" max="3" width="15.140625" customWidth="1"/>
    <col min="4" max="4" width="15.28515625" customWidth="1"/>
    <col min="5" max="7" width="16" customWidth="1"/>
    <col min="8" max="8" width="14" customWidth="1"/>
  </cols>
  <sheetData>
    <row r="1" spans="1:8" ht="18.75" x14ac:dyDescent="0.3">
      <c r="A1" s="87" t="s">
        <v>579</v>
      </c>
      <c r="B1" s="87"/>
      <c r="C1" s="87"/>
      <c r="D1" s="87"/>
      <c r="E1" s="87"/>
      <c r="F1" s="87"/>
      <c r="G1" s="87"/>
      <c r="H1" s="87"/>
    </row>
    <row r="2" spans="1:8" ht="5.25" customHeight="1" x14ac:dyDescent="0.3">
      <c r="B2" s="27"/>
      <c r="C2" s="28"/>
      <c r="D2" s="28"/>
      <c r="E2" s="28"/>
      <c r="F2" s="29"/>
      <c r="G2" s="29"/>
      <c r="H2" s="29"/>
    </row>
    <row r="3" spans="1:8" ht="18.75" x14ac:dyDescent="0.3">
      <c r="A3" s="87" t="s">
        <v>316</v>
      </c>
      <c r="B3" s="87"/>
      <c r="C3" s="87"/>
      <c r="D3" s="87"/>
      <c r="E3" s="87"/>
      <c r="F3" s="87"/>
      <c r="G3" s="87"/>
      <c r="H3" s="87"/>
    </row>
    <row r="4" spans="1:8" ht="18.75" x14ac:dyDescent="0.3">
      <c r="A4" s="87" t="s">
        <v>397</v>
      </c>
      <c r="B4" s="87"/>
      <c r="C4" s="87"/>
      <c r="D4" s="87"/>
      <c r="E4" s="87"/>
      <c r="F4" s="87"/>
      <c r="G4" s="87"/>
      <c r="H4" s="87"/>
    </row>
    <row r="5" spans="1:8" ht="18.75" x14ac:dyDescent="0.3">
      <c r="A5" s="87" t="s">
        <v>570</v>
      </c>
      <c r="B5" s="87"/>
      <c r="C5" s="87"/>
      <c r="D5" s="87"/>
      <c r="E5" s="87"/>
      <c r="F5" s="87"/>
      <c r="G5" s="87"/>
      <c r="H5" s="87"/>
    </row>
    <row r="7" spans="1:8" s="18" customFormat="1" x14ac:dyDescent="0.25">
      <c r="A7" s="56"/>
      <c r="B7" s="18" t="s">
        <v>0</v>
      </c>
      <c r="C7" s="18" t="s">
        <v>318</v>
      </c>
      <c r="D7" s="18" t="s">
        <v>319</v>
      </c>
      <c r="E7" s="18" t="s">
        <v>318</v>
      </c>
      <c r="F7" s="18" t="s">
        <v>318</v>
      </c>
      <c r="G7" s="18" t="s">
        <v>318</v>
      </c>
      <c r="H7" s="18" t="s">
        <v>210</v>
      </c>
    </row>
    <row r="8" spans="1:8" s="18" customFormat="1" x14ac:dyDescent="0.25">
      <c r="A8" s="56"/>
      <c r="C8" s="18" t="s">
        <v>237</v>
      </c>
      <c r="D8" s="18" t="s">
        <v>320</v>
      </c>
      <c r="E8" s="18" t="s">
        <v>238</v>
      </c>
      <c r="F8" s="18" t="s">
        <v>239</v>
      </c>
      <c r="G8" s="18" t="s">
        <v>241</v>
      </c>
    </row>
    <row r="9" spans="1:8" s="18" customFormat="1" x14ac:dyDescent="0.25">
      <c r="A9" s="56"/>
      <c r="C9" s="18">
        <v>-1</v>
      </c>
      <c r="D9" s="18">
        <v>-2</v>
      </c>
      <c r="E9" s="18" t="s">
        <v>321</v>
      </c>
      <c r="F9" s="18">
        <v>-4</v>
      </c>
      <c r="G9" s="18">
        <v>-5</v>
      </c>
      <c r="H9" s="18" t="s">
        <v>398</v>
      </c>
    </row>
    <row r="10" spans="1:8" s="18" customFormat="1" x14ac:dyDescent="0.25">
      <c r="A10" s="56" t="s">
        <v>399</v>
      </c>
      <c r="B10" s="18" t="s">
        <v>400</v>
      </c>
      <c r="C10" s="18" t="s">
        <v>325</v>
      </c>
      <c r="D10" s="18" t="s">
        <v>325</v>
      </c>
      <c r="E10" s="18" t="s">
        <v>325</v>
      </c>
      <c r="F10" s="18" t="s">
        <v>325</v>
      </c>
      <c r="G10" s="18" t="s">
        <v>325</v>
      </c>
      <c r="H10" s="18" t="s">
        <v>401</v>
      </c>
    </row>
    <row r="12" spans="1:8" x14ac:dyDescent="0.25">
      <c r="A12" s="26">
        <v>3</v>
      </c>
      <c r="B12" t="s">
        <v>402</v>
      </c>
      <c r="C12" s="25">
        <v>424689787.51999998</v>
      </c>
      <c r="D12" s="25">
        <v>55132856.68</v>
      </c>
      <c r="E12" s="25">
        <v>479822644.19999999</v>
      </c>
      <c r="F12" s="25">
        <v>266158005.13</v>
      </c>
      <c r="G12" s="25">
        <v>266111455.13</v>
      </c>
      <c r="H12" s="25">
        <v>213664639.06999999</v>
      </c>
    </row>
    <row r="13" spans="1:8" x14ac:dyDescent="0.25">
      <c r="A13" s="26">
        <v>3.1</v>
      </c>
      <c r="B13" t="s">
        <v>403</v>
      </c>
      <c r="C13" s="25">
        <v>424689787.51999998</v>
      </c>
      <c r="D13" s="25">
        <v>55132856.68</v>
      </c>
      <c r="E13" s="25">
        <v>479822644.19999999</v>
      </c>
      <c r="F13" s="25">
        <v>266158005.13</v>
      </c>
      <c r="G13" s="25">
        <v>266111455.13</v>
      </c>
      <c r="H13" s="25">
        <v>213664639.06999999</v>
      </c>
    </row>
    <row r="14" spans="1:8" x14ac:dyDescent="0.25">
      <c r="A14" s="26" t="s">
        <v>82</v>
      </c>
      <c r="B14" t="s">
        <v>404</v>
      </c>
      <c r="C14" s="25">
        <v>424689787.51999998</v>
      </c>
      <c r="D14" s="25">
        <v>55132856.68</v>
      </c>
      <c r="E14" s="25">
        <v>479822644.19999999</v>
      </c>
      <c r="F14" s="25">
        <v>266158005.13</v>
      </c>
      <c r="G14" s="25">
        <v>266111455.13</v>
      </c>
      <c r="H14" s="25">
        <v>213664639.06999999</v>
      </c>
    </row>
    <row r="15" spans="1:8" x14ac:dyDescent="0.25">
      <c r="A15" s="26" t="s">
        <v>405</v>
      </c>
      <c r="B15" t="s">
        <v>406</v>
      </c>
      <c r="C15" s="25">
        <v>424689787.51999998</v>
      </c>
      <c r="D15" s="25">
        <v>55132856.68</v>
      </c>
      <c r="E15" s="25">
        <v>479822644.19999999</v>
      </c>
      <c r="F15" s="25">
        <v>266158005.13</v>
      </c>
      <c r="G15" s="25">
        <v>266111455.13</v>
      </c>
      <c r="H15" s="25">
        <v>213664639.06999999</v>
      </c>
    </row>
    <row r="16" spans="1:8" x14ac:dyDescent="0.25">
      <c r="A16" s="26" t="s">
        <v>407</v>
      </c>
      <c r="B16" t="s">
        <v>408</v>
      </c>
      <c r="C16" s="25">
        <v>424689787.51999998</v>
      </c>
      <c r="D16" s="25">
        <v>55132856.68</v>
      </c>
      <c r="E16" s="25">
        <v>479822644.19999999</v>
      </c>
      <c r="F16" s="25">
        <v>266158005.13</v>
      </c>
      <c r="G16" s="25">
        <v>266111455.13</v>
      </c>
      <c r="H16" s="25">
        <v>213664639.06999999</v>
      </c>
    </row>
    <row r="17" spans="1:8" x14ac:dyDescent="0.25">
      <c r="B17" t="s">
        <v>409</v>
      </c>
      <c r="C17" s="25"/>
      <c r="D17" s="25"/>
      <c r="E17" s="25"/>
      <c r="F17" s="25"/>
      <c r="G17" s="25"/>
      <c r="H17" s="25"/>
    </row>
    <row r="18" spans="1:8" x14ac:dyDescent="0.25">
      <c r="A18" s="26" t="s">
        <v>410</v>
      </c>
      <c r="B18" t="s">
        <v>411</v>
      </c>
      <c r="C18" s="25">
        <v>424689787.51999998</v>
      </c>
      <c r="D18" s="25">
        <v>55132856.68</v>
      </c>
      <c r="E18" s="25">
        <v>479822644.19999999</v>
      </c>
      <c r="F18" s="25">
        <v>266158005.13</v>
      </c>
      <c r="G18" s="25">
        <v>266111455.13</v>
      </c>
      <c r="H18" s="25">
        <v>213664639.06999999</v>
      </c>
    </row>
    <row r="19" spans="1:8" x14ac:dyDescent="0.25">
      <c r="A19" s="26">
        <v>1</v>
      </c>
      <c r="B19" t="s">
        <v>412</v>
      </c>
      <c r="C19" s="25">
        <v>19028313</v>
      </c>
      <c r="D19" s="25">
        <v>5163061.57</v>
      </c>
      <c r="E19" s="25">
        <v>24191374.57</v>
      </c>
      <c r="F19" s="25">
        <v>13480415.98</v>
      </c>
      <c r="G19" s="25">
        <v>13480415.98</v>
      </c>
      <c r="H19" s="25">
        <v>10710958.59</v>
      </c>
    </row>
    <row r="20" spans="1:8" x14ac:dyDescent="0.25">
      <c r="A20" s="26">
        <v>2</v>
      </c>
      <c r="B20" t="s">
        <v>580</v>
      </c>
      <c r="C20" s="25">
        <v>105447091.75</v>
      </c>
      <c r="D20" s="25">
        <v>14467151.93</v>
      </c>
      <c r="E20" s="25">
        <v>119914243.68000001</v>
      </c>
      <c r="F20" s="25">
        <v>78301184.370000005</v>
      </c>
      <c r="G20" s="25">
        <v>78301184.370000005</v>
      </c>
      <c r="H20" s="25">
        <v>41613059.310000002</v>
      </c>
    </row>
    <row r="21" spans="1:8" x14ac:dyDescent="0.25">
      <c r="A21" s="26">
        <v>3</v>
      </c>
      <c r="B21" t="s">
        <v>413</v>
      </c>
      <c r="C21" s="25">
        <v>33864497</v>
      </c>
      <c r="D21" s="25">
        <v>17600200.91</v>
      </c>
      <c r="E21" s="25">
        <v>51464697.909999996</v>
      </c>
      <c r="F21" s="25">
        <v>28885408.420000002</v>
      </c>
      <c r="G21" s="25">
        <v>28885408.420000002</v>
      </c>
      <c r="H21" s="25">
        <v>22579289.489999998</v>
      </c>
    </row>
    <row r="22" spans="1:8" x14ac:dyDescent="0.25">
      <c r="A22" s="26">
        <v>4</v>
      </c>
      <c r="B22" t="s">
        <v>414</v>
      </c>
      <c r="C22" s="25">
        <v>161265997.91</v>
      </c>
      <c r="D22" s="25">
        <v>17591529.079999998</v>
      </c>
      <c r="E22" s="25">
        <v>178857526.99000001</v>
      </c>
      <c r="F22" s="25">
        <v>87449178.530000001</v>
      </c>
      <c r="G22" s="25">
        <v>87449178.530000001</v>
      </c>
      <c r="H22" s="25">
        <v>91408348.459999993</v>
      </c>
    </row>
    <row r="23" spans="1:8" x14ac:dyDescent="0.25">
      <c r="B23" t="s">
        <v>415</v>
      </c>
      <c r="C23" s="25"/>
      <c r="D23" s="25"/>
      <c r="E23" s="25"/>
      <c r="F23" s="25"/>
      <c r="G23" s="25"/>
      <c r="H23" s="25"/>
    </row>
    <row r="24" spans="1:8" x14ac:dyDescent="0.25">
      <c r="A24" s="26">
        <v>5</v>
      </c>
      <c r="B24" t="s">
        <v>416</v>
      </c>
      <c r="C24" s="25">
        <v>3744542.67</v>
      </c>
      <c r="D24" s="25">
        <v>2643362.1</v>
      </c>
      <c r="E24" s="25">
        <v>6387904.7699999996</v>
      </c>
      <c r="F24" s="25">
        <v>4971265.34</v>
      </c>
      <c r="G24" s="25">
        <v>4971265.34</v>
      </c>
      <c r="H24" s="25">
        <v>1416639.43</v>
      </c>
    </row>
    <row r="25" spans="1:8" x14ac:dyDescent="0.25">
      <c r="A25" s="26">
        <v>6</v>
      </c>
      <c r="B25" t="s">
        <v>417</v>
      </c>
      <c r="C25" s="25">
        <v>57803687.859999999</v>
      </c>
      <c r="D25" s="25">
        <v>-2521376.64</v>
      </c>
      <c r="E25" s="25">
        <v>55282311.219999999</v>
      </c>
      <c r="F25" s="25">
        <v>28282767.289999999</v>
      </c>
      <c r="G25" s="25">
        <v>28236217.289999999</v>
      </c>
      <c r="H25" s="25">
        <v>26999543.93</v>
      </c>
    </row>
    <row r="26" spans="1:8" x14ac:dyDescent="0.25">
      <c r="A26" s="26">
        <v>7</v>
      </c>
      <c r="B26" t="s">
        <v>418</v>
      </c>
      <c r="C26" s="25">
        <v>22562400.329999998</v>
      </c>
      <c r="D26" s="25">
        <v>460879.43</v>
      </c>
      <c r="E26" s="25">
        <v>23023279.760000002</v>
      </c>
      <c r="F26" s="25">
        <v>12750076.960000001</v>
      </c>
      <c r="G26" s="25">
        <v>12750076.960000001</v>
      </c>
      <c r="H26" s="25">
        <v>10273202.800000001</v>
      </c>
    </row>
    <row r="27" spans="1:8" x14ac:dyDescent="0.25">
      <c r="A27" s="26">
        <v>8</v>
      </c>
      <c r="B27" t="s">
        <v>419</v>
      </c>
      <c r="C27" s="25">
        <v>4041755</v>
      </c>
      <c r="D27" s="25">
        <v>677337.29</v>
      </c>
      <c r="E27" s="25">
        <v>4719092.29</v>
      </c>
      <c r="F27" s="25">
        <v>2520720.98</v>
      </c>
      <c r="G27" s="25">
        <v>2520720.98</v>
      </c>
      <c r="H27" s="25">
        <v>2198371.31</v>
      </c>
    </row>
    <row r="28" spans="1:8" x14ac:dyDescent="0.25">
      <c r="A28" s="26">
        <v>9</v>
      </c>
      <c r="B28" t="s">
        <v>420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x14ac:dyDescent="0.25">
      <c r="B29" t="s">
        <v>421</v>
      </c>
      <c r="C29" s="25"/>
      <c r="D29" s="25"/>
      <c r="E29" s="25"/>
      <c r="F29" s="25"/>
      <c r="G29" s="25"/>
      <c r="H29" s="25"/>
    </row>
    <row r="30" spans="1:8" x14ac:dyDescent="0.25">
      <c r="A30" s="26">
        <v>10</v>
      </c>
      <c r="B30" t="s">
        <v>422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x14ac:dyDescent="0.25">
      <c r="A31" s="26">
        <v>11</v>
      </c>
      <c r="B31" t="s">
        <v>423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x14ac:dyDescent="0.25">
      <c r="A32" s="26">
        <v>12</v>
      </c>
      <c r="B32" t="s">
        <v>424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5">
      <c r="A33" s="26">
        <v>13</v>
      </c>
      <c r="B33" t="s">
        <v>425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x14ac:dyDescent="0.25">
      <c r="A34" s="26">
        <v>14</v>
      </c>
      <c r="B34" t="s">
        <v>426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1:8" x14ac:dyDescent="0.25">
      <c r="A35" s="26">
        <v>15</v>
      </c>
      <c r="B35" t="s">
        <v>427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1:8" x14ac:dyDescent="0.25">
      <c r="A36" s="26">
        <v>16</v>
      </c>
      <c r="B36" t="s">
        <v>428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1:8" x14ac:dyDescent="0.25">
      <c r="A37" s="26">
        <v>17</v>
      </c>
      <c r="B37" t="s">
        <v>429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</row>
    <row r="38" spans="1:8" x14ac:dyDescent="0.25">
      <c r="A38" s="26">
        <v>18</v>
      </c>
      <c r="B38" t="s">
        <v>430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</row>
    <row r="39" spans="1:8" x14ac:dyDescent="0.25">
      <c r="A39" s="26">
        <v>19</v>
      </c>
      <c r="B39" t="s">
        <v>431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8" x14ac:dyDescent="0.25">
      <c r="A40" s="26">
        <v>20</v>
      </c>
      <c r="B40" t="s">
        <v>432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</row>
    <row r="41" spans="1:8" x14ac:dyDescent="0.25">
      <c r="A41" s="26">
        <v>21</v>
      </c>
      <c r="B41" t="s">
        <v>433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1:8" x14ac:dyDescent="0.25">
      <c r="A42" s="26">
        <v>22</v>
      </c>
      <c r="B42" t="s">
        <v>434</v>
      </c>
      <c r="C42" s="25">
        <v>16931502</v>
      </c>
      <c r="D42" s="25">
        <v>-949288.99</v>
      </c>
      <c r="E42" s="25">
        <v>15982213.01</v>
      </c>
      <c r="F42" s="25">
        <v>9516987.2599999998</v>
      </c>
      <c r="G42" s="25">
        <v>9516987.2599999998</v>
      </c>
      <c r="H42" s="25">
        <v>6465225.75</v>
      </c>
    </row>
    <row r="43" spans="1:8" x14ac:dyDescent="0.25">
      <c r="A43" s="26">
        <v>23</v>
      </c>
      <c r="B43" t="s">
        <v>435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x14ac:dyDescent="0.25">
      <c r="A44" s="26">
        <v>24</v>
      </c>
      <c r="B44" t="s">
        <v>436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x14ac:dyDescent="0.25">
      <c r="C45" s="25" t="s">
        <v>395</v>
      </c>
      <c r="D45" s="25" t="s">
        <v>395</v>
      </c>
      <c r="E45" s="25" t="s">
        <v>395</v>
      </c>
      <c r="F45" s="25" t="s">
        <v>395</v>
      </c>
      <c r="G45" s="25" t="s">
        <v>395</v>
      </c>
      <c r="H45" s="25" t="s">
        <v>395</v>
      </c>
    </row>
    <row r="46" spans="1:8" x14ac:dyDescent="0.25">
      <c r="B46" t="s">
        <v>396</v>
      </c>
      <c r="C46" s="25">
        <v>424689787.51999998</v>
      </c>
      <c r="D46" s="25">
        <v>55132856.68</v>
      </c>
      <c r="E46" s="25">
        <v>479822644.19999999</v>
      </c>
      <c r="F46" s="25">
        <v>266158005.13</v>
      </c>
      <c r="G46" s="25">
        <v>266111455.13</v>
      </c>
      <c r="H46" s="25">
        <v>213664639.06999999</v>
      </c>
    </row>
    <row r="47" spans="1:8" x14ac:dyDescent="0.25">
      <c r="C47" s="25" t="s">
        <v>395</v>
      </c>
      <c r="D47" s="25" t="s">
        <v>395</v>
      </c>
      <c r="E47" s="25" t="s">
        <v>395</v>
      </c>
      <c r="F47" s="25" t="s">
        <v>395</v>
      </c>
      <c r="G47" s="25" t="s">
        <v>395</v>
      </c>
      <c r="H47" s="25" t="s">
        <v>395</v>
      </c>
    </row>
    <row r="48" spans="1:8" x14ac:dyDescent="0.25">
      <c r="C48" s="25"/>
      <c r="D48" s="25"/>
      <c r="E48" s="25"/>
      <c r="F48" s="25"/>
      <c r="G48" s="25"/>
      <c r="H48" s="25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6" style="1" bestFit="1" customWidth="1"/>
    <col min="2" max="2" width="44.28515625" style="26" customWidth="1"/>
    <col min="3" max="8" width="16" customWidth="1"/>
  </cols>
  <sheetData>
    <row r="1" spans="1:8" ht="18.75" x14ac:dyDescent="0.3">
      <c r="A1" s="87" t="s">
        <v>187</v>
      </c>
      <c r="B1" s="87"/>
      <c r="C1" s="87"/>
      <c r="D1" s="87"/>
      <c r="E1" s="87"/>
      <c r="F1" s="87"/>
      <c r="G1" s="87"/>
      <c r="H1" s="87"/>
    </row>
    <row r="2" spans="1:8" ht="18.75" x14ac:dyDescent="0.3">
      <c r="A2" s="87" t="s">
        <v>316</v>
      </c>
      <c r="B2" s="87"/>
      <c r="C2" s="87"/>
      <c r="D2" s="87"/>
      <c r="E2" s="87"/>
      <c r="F2" s="87"/>
      <c r="G2" s="87"/>
      <c r="H2" s="87"/>
    </row>
    <row r="3" spans="1:8" ht="18.75" x14ac:dyDescent="0.3">
      <c r="A3" s="87" t="s">
        <v>437</v>
      </c>
      <c r="B3" s="87"/>
      <c r="C3" s="87"/>
      <c r="D3" s="87"/>
      <c r="E3" s="87"/>
      <c r="F3" s="87"/>
      <c r="G3" s="87"/>
      <c r="H3" s="87"/>
    </row>
    <row r="4" spans="1:8" ht="18.75" x14ac:dyDescent="0.3">
      <c r="A4" s="87" t="s">
        <v>570</v>
      </c>
      <c r="B4" s="87"/>
      <c r="C4" s="87"/>
      <c r="D4" s="87"/>
      <c r="E4" s="87"/>
      <c r="F4" s="87"/>
      <c r="G4" s="87"/>
      <c r="H4" s="87"/>
    </row>
    <row r="5" spans="1:8" s="18" customFormat="1" ht="11.25" customHeight="1" x14ac:dyDescent="0.25">
      <c r="B5" s="56"/>
    </row>
    <row r="6" spans="1:8" s="18" customFormat="1" x14ac:dyDescent="0.25">
      <c r="B6" s="56"/>
      <c r="C6" s="18" t="s">
        <v>318</v>
      </c>
      <c r="D6" s="18" t="s">
        <v>319</v>
      </c>
      <c r="E6" s="18" t="s">
        <v>318</v>
      </c>
      <c r="F6" s="18" t="s">
        <v>318</v>
      </c>
      <c r="G6" s="18" t="s">
        <v>318</v>
      </c>
      <c r="H6" s="18" t="s">
        <v>210</v>
      </c>
    </row>
    <row r="7" spans="1:8" s="18" customFormat="1" x14ac:dyDescent="0.25">
      <c r="B7" s="18" t="s">
        <v>0</v>
      </c>
      <c r="C7" s="18" t="s">
        <v>237</v>
      </c>
      <c r="D7" s="18" t="s">
        <v>320</v>
      </c>
      <c r="E7" s="18" t="s">
        <v>238</v>
      </c>
      <c r="F7" s="18" t="s">
        <v>239</v>
      </c>
      <c r="G7" s="18" t="s">
        <v>241</v>
      </c>
    </row>
    <row r="8" spans="1:8" s="18" customFormat="1" x14ac:dyDescent="0.25">
      <c r="B8" s="56"/>
      <c r="C8" s="18">
        <v>-1</v>
      </c>
      <c r="D8" s="18">
        <v>-2</v>
      </c>
      <c r="E8" s="18" t="s">
        <v>321</v>
      </c>
      <c r="F8" s="18">
        <v>-4</v>
      </c>
      <c r="G8" s="18">
        <v>-5</v>
      </c>
      <c r="H8" s="18" t="s">
        <v>438</v>
      </c>
    </row>
    <row r="9" spans="1:8" s="18" customFormat="1" ht="5.25" customHeight="1" x14ac:dyDescent="0.25">
      <c r="A9" s="18" t="s">
        <v>439</v>
      </c>
      <c r="B9" s="56" t="s">
        <v>440</v>
      </c>
      <c r="C9" s="18" t="s">
        <v>325</v>
      </c>
      <c r="D9" s="18" t="s">
        <v>325</v>
      </c>
      <c r="E9" s="18" t="s">
        <v>325</v>
      </c>
      <c r="F9" s="18" t="s">
        <v>325</v>
      </c>
      <c r="G9" s="18" t="s">
        <v>325</v>
      </c>
      <c r="H9" s="18" t="s">
        <v>401</v>
      </c>
    </row>
    <row r="10" spans="1:8" ht="7.5" customHeight="1" x14ac:dyDescent="0.25">
      <c r="C10" s="25"/>
      <c r="D10" s="25"/>
      <c r="E10" s="25"/>
      <c r="F10" s="25"/>
      <c r="G10" s="25"/>
      <c r="H10" s="25"/>
    </row>
    <row r="11" spans="1:8" x14ac:dyDescent="0.25">
      <c r="A11" s="1">
        <v>1</v>
      </c>
      <c r="B11" t="s">
        <v>441</v>
      </c>
      <c r="C11" s="25">
        <v>424689787.51999998</v>
      </c>
      <c r="D11" s="25">
        <v>55132856.68</v>
      </c>
      <c r="E11" s="25">
        <v>479822644.19999999</v>
      </c>
      <c r="F11" s="25">
        <v>266158005.13</v>
      </c>
      <c r="G11" s="25">
        <v>266111455.13</v>
      </c>
      <c r="H11" s="25">
        <v>213664639.06999999</v>
      </c>
    </row>
    <row r="12" spans="1:8" x14ac:dyDescent="0.25">
      <c r="B12"/>
      <c r="C12" s="25"/>
      <c r="D12" s="25"/>
      <c r="E12" s="25"/>
      <c r="F12" s="25"/>
      <c r="G12" s="25"/>
      <c r="H12" s="25"/>
    </row>
    <row r="13" spans="1:8" x14ac:dyDescent="0.25">
      <c r="A13" s="1">
        <v>1.1000000000000001</v>
      </c>
      <c r="B13" t="s">
        <v>442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1:8" x14ac:dyDescent="0.25">
      <c r="A14" s="1">
        <v>1.2</v>
      </c>
      <c r="B14" t="s">
        <v>443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x14ac:dyDescent="0.25">
      <c r="A15" s="1">
        <v>1.3</v>
      </c>
      <c r="B15" t="s">
        <v>444</v>
      </c>
      <c r="C15" s="25">
        <v>424689787.51999998</v>
      </c>
      <c r="D15" s="25">
        <v>55132856.68</v>
      </c>
      <c r="E15" s="25">
        <v>479822644.19999999</v>
      </c>
      <c r="F15" s="25">
        <v>266158005.13</v>
      </c>
      <c r="G15" s="25">
        <v>266111455.13</v>
      </c>
      <c r="H15" s="25">
        <v>213664639.06999999</v>
      </c>
    </row>
    <row r="16" spans="1:8" x14ac:dyDescent="0.25">
      <c r="A16" s="1">
        <v>1.4</v>
      </c>
      <c r="B16" t="s">
        <v>445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8" x14ac:dyDescent="0.25">
      <c r="A17" s="1">
        <v>1.5</v>
      </c>
      <c r="B17" t="s">
        <v>446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x14ac:dyDescent="0.25">
      <c r="A18" s="1">
        <v>1.6</v>
      </c>
      <c r="B18" t="s">
        <v>447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x14ac:dyDescent="0.25">
      <c r="A19" s="1">
        <v>1.7</v>
      </c>
      <c r="B19" t="s">
        <v>581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x14ac:dyDescent="0.25">
      <c r="B20" t="s">
        <v>582</v>
      </c>
      <c r="C20" s="25"/>
      <c r="D20" s="25"/>
      <c r="E20" s="25"/>
      <c r="F20" s="25"/>
      <c r="G20" s="25"/>
      <c r="H20" s="25"/>
    </row>
    <row r="21" spans="1:8" x14ac:dyDescent="0.25">
      <c r="A21" s="1">
        <v>1.8</v>
      </c>
      <c r="B21" t="s">
        <v>13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8" x14ac:dyDescent="0.25">
      <c r="B22"/>
      <c r="C22" s="25"/>
      <c r="D22" s="25"/>
      <c r="E22" s="25"/>
      <c r="F22" s="25"/>
      <c r="G22" s="25"/>
      <c r="H22" s="25"/>
    </row>
    <row r="23" spans="1:8" x14ac:dyDescent="0.25">
      <c r="A23" s="1">
        <v>2</v>
      </c>
      <c r="B23" t="s">
        <v>448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x14ac:dyDescent="0.25">
      <c r="B24"/>
      <c r="C24" s="25"/>
      <c r="D24" s="25"/>
      <c r="E24" s="25"/>
      <c r="F24" s="25"/>
      <c r="G24" s="25"/>
      <c r="H24" s="25"/>
    </row>
    <row r="25" spans="1:8" x14ac:dyDescent="0.25">
      <c r="A25" s="1">
        <v>2.1</v>
      </c>
      <c r="B25" t="s">
        <v>449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x14ac:dyDescent="0.25">
      <c r="A26" s="1">
        <v>2.2000000000000002</v>
      </c>
      <c r="B26" t="s">
        <v>450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8" x14ac:dyDescent="0.25">
      <c r="A27" s="1">
        <v>2.2999999999999998</v>
      </c>
      <c r="B27" t="s">
        <v>451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x14ac:dyDescent="0.25">
      <c r="A28" s="1">
        <v>2.4</v>
      </c>
      <c r="B28" t="s">
        <v>583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x14ac:dyDescent="0.25">
      <c r="B29" t="s">
        <v>584</v>
      </c>
      <c r="C29" s="25"/>
      <c r="D29" s="25"/>
      <c r="E29" s="25"/>
      <c r="F29" s="25"/>
      <c r="G29" s="25"/>
      <c r="H29" s="25"/>
    </row>
    <row r="30" spans="1:8" x14ac:dyDescent="0.25">
      <c r="A30" s="1">
        <v>2.5</v>
      </c>
      <c r="B30" t="s">
        <v>452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x14ac:dyDescent="0.25">
      <c r="A31" s="1">
        <v>2.6</v>
      </c>
      <c r="B31" t="s">
        <v>453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x14ac:dyDescent="0.25">
      <c r="A32" s="1">
        <v>2.7</v>
      </c>
      <c r="B32" t="s">
        <v>454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5">
      <c r="B33"/>
      <c r="C33" s="25"/>
      <c r="D33" s="25"/>
      <c r="E33" s="25"/>
      <c r="F33" s="25"/>
      <c r="G33" s="25"/>
      <c r="H33" s="25"/>
    </row>
    <row r="34" spans="1:8" x14ac:dyDescent="0.25">
      <c r="A34" s="1">
        <v>3</v>
      </c>
      <c r="B34" t="s">
        <v>455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1:8" x14ac:dyDescent="0.25">
      <c r="B35"/>
      <c r="C35" s="25"/>
      <c r="D35" s="25"/>
      <c r="E35" s="25"/>
      <c r="F35" s="25"/>
      <c r="G35" s="25"/>
      <c r="H35" s="25"/>
    </row>
    <row r="36" spans="1:8" x14ac:dyDescent="0.25">
      <c r="A36" s="1">
        <v>3.1</v>
      </c>
      <c r="B36" t="s">
        <v>585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1:8" x14ac:dyDescent="0.25">
      <c r="B37" t="s">
        <v>586</v>
      </c>
      <c r="C37" s="25"/>
      <c r="D37" s="25"/>
      <c r="E37" s="25"/>
      <c r="F37" s="25"/>
      <c r="G37" s="25"/>
      <c r="H37" s="25"/>
    </row>
    <row r="38" spans="1:8" x14ac:dyDescent="0.25">
      <c r="A38" s="1">
        <v>3.2</v>
      </c>
      <c r="B38" t="s">
        <v>456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</row>
    <row r="39" spans="1:8" x14ac:dyDescent="0.25">
      <c r="A39" s="1">
        <v>3.3</v>
      </c>
      <c r="B39" t="s">
        <v>457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8" x14ac:dyDescent="0.25">
      <c r="A40" s="1">
        <v>3.4</v>
      </c>
      <c r="B40" t="s">
        <v>458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</row>
    <row r="41" spans="1:8" x14ac:dyDescent="0.25">
      <c r="A41" s="1">
        <v>3.5</v>
      </c>
      <c r="B41" t="s">
        <v>280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1:8" x14ac:dyDescent="0.25">
      <c r="A42" s="1">
        <v>3.6</v>
      </c>
      <c r="B42" t="s">
        <v>459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x14ac:dyDescent="0.25">
      <c r="A43" s="1">
        <v>3.7</v>
      </c>
      <c r="B43" t="s">
        <v>460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x14ac:dyDescent="0.25">
      <c r="A44" s="1">
        <v>3.8</v>
      </c>
      <c r="B44" t="s">
        <v>461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x14ac:dyDescent="0.25">
      <c r="A45" s="1">
        <v>3.9</v>
      </c>
      <c r="B45" t="s">
        <v>462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</row>
    <row r="46" spans="1:8" x14ac:dyDescent="0.25">
      <c r="B46" t="s">
        <v>463</v>
      </c>
      <c r="C46" s="25"/>
      <c r="D46" s="25"/>
      <c r="E46" s="25"/>
      <c r="F46" s="25"/>
      <c r="G46" s="25"/>
      <c r="H46" s="25"/>
    </row>
    <row r="47" spans="1:8" x14ac:dyDescent="0.25">
      <c r="B47"/>
      <c r="C47" s="25"/>
      <c r="D47" s="25"/>
      <c r="E47" s="25"/>
      <c r="F47" s="25"/>
      <c r="G47" s="25"/>
      <c r="H47" s="25"/>
    </row>
    <row r="48" spans="1:8" x14ac:dyDescent="0.25">
      <c r="A48" s="1">
        <v>4</v>
      </c>
      <c r="B48" t="s">
        <v>464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</row>
    <row r="49" spans="1:8" x14ac:dyDescent="0.25">
      <c r="B49" t="s">
        <v>314</v>
      </c>
      <c r="C49" s="25"/>
      <c r="D49" s="25"/>
      <c r="E49" s="25"/>
      <c r="F49" s="25"/>
      <c r="G49" s="25"/>
      <c r="H49" s="25"/>
    </row>
    <row r="50" spans="1:8" x14ac:dyDescent="0.25">
      <c r="B50"/>
      <c r="C50" s="25"/>
      <c r="D50" s="25"/>
      <c r="E50" s="25"/>
      <c r="F50" s="25"/>
      <c r="G50" s="25"/>
      <c r="H50" s="25"/>
    </row>
    <row r="51" spans="1:8" x14ac:dyDescent="0.25">
      <c r="A51" s="1">
        <v>4.0999999999999996</v>
      </c>
      <c r="B51" t="s">
        <v>465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x14ac:dyDescent="0.25">
      <c r="B52" t="s">
        <v>466</v>
      </c>
      <c r="C52" s="25"/>
      <c r="D52" s="25"/>
      <c r="E52" s="25"/>
      <c r="F52" s="25"/>
      <c r="G52" s="25"/>
      <c r="H52" s="25"/>
    </row>
    <row r="53" spans="1:8" x14ac:dyDescent="0.25">
      <c r="A53" s="1">
        <v>4.2</v>
      </c>
      <c r="B53" t="s">
        <v>467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x14ac:dyDescent="0.25">
      <c r="B54" t="s">
        <v>468</v>
      </c>
      <c r="C54" s="25"/>
      <c r="D54" s="25"/>
      <c r="E54" s="25"/>
      <c r="F54" s="25"/>
      <c r="G54" s="25"/>
      <c r="H54" s="25"/>
    </row>
    <row r="55" spans="1:8" x14ac:dyDescent="0.25">
      <c r="B55" t="s">
        <v>469</v>
      </c>
      <c r="C55" s="25"/>
      <c r="D55" s="25"/>
      <c r="E55" s="25"/>
      <c r="F55" s="25"/>
      <c r="G55" s="25"/>
      <c r="H55" s="25"/>
    </row>
    <row r="56" spans="1:8" x14ac:dyDescent="0.25">
      <c r="A56" s="1">
        <v>4.3</v>
      </c>
      <c r="B56" t="s">
        <v>470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1:8" x14ac:dyDescent="0.25">
      <c r="A57" s="1">
        <v>4.4000000000000004</v>
      </c>
      <c r="B57" t="s">
        <v>313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</row>
    <row r="58" spans="1:8" x14ac:dyDescent="0.25">
      <c r="B58" t="s">
        <v>314</v>
      </c>
      <c r="C58" s="25"/>
      <c r="D58" s="25"/>
      <c r="E58" s="25"/>
      <c r="F58" s="25"/>
      <c r="G58" s="25"/>
      <c r="H58" s="25"/>
    </row>
    <row r="59" spans="1:8" x14ac:dyDescent="0.25">
      <c r="B59"/>
      <c r="C59" s="25" t="s">
        <v>395</v>
      </c>
      <c r="D59" s="25" t="s">
        <v>395</v>
      </c>
      <c r="E59" s="25" t="s">
        <v>395</v>
      </c>
      <c r="F59" s="25" t="s">
        <v>395</v>
      </c>
      <c r="G59" s="25" t="s">
        <v>395</v>
      </c>
      <c r="H59" s="25" t="s">
        <v>395</v>
      </c>
    </row>
    <row r="60" spans="1:8" x14ac:dyDescent="0.25">
      <c r="B60" t="s">
        <v>396</v>
      </c>
      <c r="C60" s="25">
        <v>424689787.51999998</v>
      </c>
      <c r="D60" s="25">
        <v>55132856.68</v>
      </c>
      <c r="E60" s="25">
        <v>479822644.19999999</v>
      </c>
      <c r="F60" s="25">
        <v>266158005.13</v>
      </c>
      <c r="G60" s="25">
        <v>266111455.13</v>
      </c>
      <c r="H60" s="25">
        <v>213664639.06999999</v>
      </c>
    </row>
    <row r="61" spans="1:8" x14ac:dyDescent="0.25">
      <c r="B61"/>
      <c r="C61" s="25" t="s">
        <v>395</v>
      </c>
      <c r="D61" s="25" t="s">
        <v>395</v>
      </c>
      <c r="E61" s="25" t="s">
        <v>395</v>
      </c>
      <c r="F61" s="25" t="s">
        <v>395</v>
      </c>
      <c r="G61" s="25" t="s">
        <v>395</v>
      </c>
      <c r="H61" s="25" t="s">
        <v>395</v>
      </c>
    </row>
  </sheetData>
  <mergeCells count="4">
    <mergeCell ref="A1:H1"/>
    <mergeCell ref="A2:H2"/>
    <mergeCell ref="A3:H3"/>
    <mergeCell ref="A4:H4"/>
  </mergeCells>
  <printOptions horizontalCentered="1"/>
  <pageMargins left="0.59055118110236227" right="0.59055118110236227" top="0.78740157480314965" bottom="0.98425196850393704" header="0.31496062992125984" footer="0.31496062992125984"/>
  <pageSetup scale="63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A8" sqref="A8"/>
    </sheetView>
  </sheetViews>
  <sheetFormatPr baseColWidth="10" defaultRowHeight="15" x14ac:dyDescent="0.25"/>
  <cols>
    <col min="1" max="1" width="3.28515625" bestFit="1" customWidth="1"/>
    <col min="2" max="2" width="35.85546875" customWidth="1"/>
    <col min="3" max="8" width="17.140625" customWidth="1"/>
  </cols>
  <sheetData>
    <row r="1" spans="1:8" ht="18.75" x14ac:dyDescent="0.3">
      <c r="A1" s="87" t="s">
        <v>187</v>
      </c>
      <c r="B1" s="87"/>
      <c r="C1" s="87"/>
      <c r="D1" s="87"/>
      <c r="E1" s="87"/>
      <c r="F1" s="87"/>
      <c r="G1" s="87"/>
      <c r="H1" s="87"/>
    </row>
    <row r="2" spans="1:8" ht="5.25" customHeight="1" x14ac:dyDescent="0.3">
      <c r="A2" s="1"/>
      <c r="B2" s="26"/>
      <c r="C2" s="28"/>
      <c r="D2" s="28"/>
      <c r="E2" s="28"/>
      <c r="F2" s="28"/>
      <c r="G2" s="29"/>
      <c r="H2" s="29"/>
    </row>
    <row r="3" spans="1:8" ht="18.75" x14ac:dyDescent="0.3">
      <c r="A3" s="87" t="s">
        <v>316</v>
      </c>
      <c r="B3" s="87"/>
      <c r="C3" s="87"/>
      <c r="D3" s="87"/>
      <c r="E3" s="87"/>
      <c r="F3" s="87"/>
      <c r="G3" s="87"/>
      <c r="H3" s="87"/>
    </row>
    <row r="4" spans="1:8" ht="18.75" x14ac:dyDescent="0.3">
      <c r="A4" s="87" t="s">
        <v>471</v>
      </c>
      <c r="B4" s="87"/>
      <c r="C4" s="87"/>
      <c r="D4" s="87"/>
      <c r="E4" s="87"/>
      <c r="F4" s="87"/>
      <c r="G4" s="87"/>
      <c r="H4" s="87"/>
    </row>
    <row r="5" spans="1:8" ht="18.75" x14ac:dyDescent="0.3">
      <c r="A5" s="87" t="s">
        <v>570</v>
      </c>
      <c r="B5" s="87"/>
      <c r="C5" s="87"/>
      <c r="D5" s="87"/>
      <c r="E5" s="87"/>
      <c r="F5" s="87"/>
      <c r="G5" s="87"/>
      <c r="H5" s="87"/>
    </row>
    <row r="6" spans="1:8" s="18" customFormat="1" x14ac:dyDescent="0.25"/>
    <row r="7" spans="1:8" s="18" customFormat="1" x14ac:dyDescent="0.25">
      <c r="C7" s="18" t="s">
        <v>318</v>
      </c>
      <c r="D7" s="18" t="s">
        <v>319</v>
      </c>
      <c r="E7" s="18" t="s">
        <v>318</v>
      </c>
      <c r="F7" s="18" t="s">
        <v>318</v>
      </c>
      <c r="G7" s="18" t="s">
        <v>318</v>
      </c>
      <c r="H7" s="18" t="s">
        <v>472</v>
      </c>
    </row>
    <row r="8" spans="1:8" s="18" customFormat="1" x14ac:dyDescent="0.25">
      <c r="B8" s="18" t="s">
        <v>0</v>
      </c>
      <c r="C8" s="18" t="s">
        <v>237</v>
      </c>
      <c r="D8" s="18" t="s">
        <v>320</v>
      </c>
      <c r="E8" s="18" t="s">
        <v>238</v>
      </c>
      <c r="F8" s="18" t="s">
        <v>239</v>
      </c>
      <c r="G8" s="18" t="s">
        <v>241</v>
      </c>
    </row>
    <row r="9" spans="1:8" s="18" customFormat="1" x14ac:dyDescent="0.25">
      <c r="C9" s="18">
        <v>-1</v>
      </c>
      <c r="D9" s="18">
        <v>-2</v>
      </c>
      <c r="E9" s="18" t="s">
        <v>321</v>
      </c>
      <c r="F9" s="18">
        <v>-4</v>
      </c>
      <c r="G9" s="18">
        <v>-5</v>
      </c>
      <c r="H9" s="18" t="s">
        <v>473</v>
      </c>
    </row>
    <row r="10" spans="1:8" s="1" customFormat="1" ht="7.5" customHeight="1" x14ac:dyDescent="0.25">
      <c r="A10" s="1" t="s">
        <v>474</v>
      </c>
      <c r="B10" s="1" t="s">
        <v>475</v>
      </c>
      <c r="C10" s="1" t="s">
        <v>325</v>
      </c>
      <c r="D10" s="1" t="s">
        <v>325</v>
      </c>
      <c r="E10" s="1" t="s">
        <v>325</v>
      </c>
      <c r="F10" s="1" t="s">
        <v>325</v>
      </c>
      <c r="G10" s="1" t="s">
        <v>325</v>
      </c>
      <c r="H10" s="1" t="s">
        <v>326</v>
      </c>
    </row>
    <row r="11" spans="1:8" x14ac:dyDescent="0.25">
      <c r="C11" s="25"/>
      <c r="D11" s="25"/>
      <c r="E11" s="25"/>
      <c r="F11" s="25"/>
      <c r="G11" s="25"/>
      <c r="H11" s="25"/>
    </row>
    <row r="12" spans="1:8" s="6" customFormat="1" x14ac:dyDescent="0.25">
      <c r="B12" s="6" t="s">
        <v>476</v>
      </c>
      <c r="C12" s="30">
        <f>+C14+C17+C28+C34+C38+C44</f>
        <v>424689787.51999998</v>
      </c>
      <c r="D12" s="30">
        <f t="shared" ref="D12:H12" si="0">+D14+D17+D28+D34+D38+D44</f>
        <v>55132856.679999992</v>
      </c>
      <c r="E12" s="30">
        <f t="shared" si="0"/>
        <v>479822644.19999999</v>
      </c>
      <c r="F12" s="30">
        <f t="shared" si="0"/>
        <v>266158005.13000003</v>
      </c>
      <c r="G12" s="30">
        <f t="shared" si="0"/>
        <v>266111455.13</v>
      </c>
      <c r="H12" s="30">
        <f t="shared" si="0"/>
        <v>213664639.06999993</v>
      </c>
    </row>
    <row r="13" spans="1:8" s="6" customFormat="1" x14ac:dyDescent="0.25">
      <c r="B13" s="6" t="s">
        <v>477</v>
      </c>
      <c r="C13" s="30"/>
      <c r="D13" s="30"/>
      <c r="E13" s="30"/>
      <c r="F13" s="30"/>
      <c r="G13" s="30"/>
      <c r="H13" s="30"/>
    </row>
    <row r="14" spans="1:8" s="6" customFormat="1" x14ac:dyDescent="0.25">
      <c r="B14" s="6" t="s">
        <v>478</v>
      </c>
      <c r="C14" s="30">
        <f>+C15+C16</f>
        <v>21842965</v>
      </c>
      <c r="D14" s="30">
        <f t="shared" ref="D14:H14" si="1">+D15+D16</f>
        <v>9887825.5</v>
      </c>
      <c r="E14" s="30">
        <f t="shared" si="1"/>
        <v>31730790.5</v>
      </c>
      <c r="F14" s="30">
        <f t="shared" si="1"/>
        <v>21109950.440000001</v>
      </c>
      <c r="G14" s="30">
        <f t="shared" si="1"/>
        <v>21109950.440000001</v>
      </c>
      <c r="H14" s="30">
        <f t="shared" si="1"/>
        <v>10620840.059999999</v>
      </c>
    </row>
    <row r="15" spans="1:8" s="71" customFormat="1" x14ac:dyDescent="0.25">
      <c r="A15" s="71" t="s">
        <v>479</v>
      </c>
      <c r="B15" s="71" t="s">
        <v>480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</row>
    <row r="16" spans="1:8" s="71" customFormat="1" x14ac:dyDescent="0.25">
      <c r="A16" s="71" t="s">
        <v>481</v>
      </c>
      <c r="B16" s="71" t="s">
        <v>482</v>
      </c>
      <c r="C16" s="72">
        <v>21842965</v>
      </c>
      <c r="D16" s="72">
        <f>+E16-C16</f>
        <v>9887825.5</v>
      </c>
      <c r="E16" s="72">
        <v>31730790.5</v>
      </c>
      <c r="F16" s="72">
        <v>21109950.440000001</v>
      </c>
      <c r="G16" s="72">
        <f>+F16</f>
        <v>21109950.440000001</v>
      </c>
      <c r="H16" s="72">
        <f>+E16-F16</f>
        <v>10620840.059999999</v>
      </c>
    </row>
    <row r="17" spans="1:8" s="73" customFormat="1" x14ac:dyDescent="0.25">
      <c r="B17" s="73" t="s">
        <v>483</v>
      </c>
      <c r="C17" s="74">
        <f>+C18+C19+C20+C22+C23+C24+C26+C27</f>
        <v>308537453.76999998</v>
      </c>
      <c r="D17" s="74">
        <f>+D18+D19+D20+D22+D23+D24+D26+D27</f>
        <v>38261747.949999996</v>
      </c>
      <c r="E17" s="74">
        <f>+E18+E19+E20+E22+E23+E24+E26+E27</f>
        <v>346799201.71999997</v>
      </c>
      <c r="F17" s="74">
        <f t="shared" ref="F17:H17" si="2">+F18+F19+F20+F22+F23+F24+F26+F27</f>
        <v>180427625.27000004</v>
      </c>
      <c r="G17" s="74">
        <f t="shared" si="2"/>
        <v>180381075.27000001</v>
      </c>
      <c r="H17" s="74">
        <f t="shared" si="2"/>
        <v>166371576.44999993</v>
      </c>
    </row>
    <row r="18" spans="1:8" s="71" customFormat="1" x14ac:dyDescent="0.25">
      <c r="A18" s="71" t="s">
        <v>484</v>
      </c>
      <c r="B18" s="71" t="s">
        <v>485</v>
      </c>
      <c r="C18" s="72">
        <v>268497238.76999998</v>
      </c>
      <c r="D18" s="72">
        <f>+E18-C18</f>
        <v>32080762.939999998</v>
      </c>
      <c r="E18" s="72">
        <v>300578001.70999998</v>
      </c>
      <c r="F18" s="72">
        <v>167486099.08000004</v>
      </c>
      <c r="G18" s="72">
        <f>167486099.08-46550</f>
        <v>167439549.08000001</v>
      </c>
      <c r="H18" s="72">
        <f>+E18-F18</f>
        <v>133091902.62999994</v>
      </c>
    </row>
    <row r="19" spans="1:8" s="71" customFormat="1" x14ac:dyDescent="0.25">
      <c r="A19" s="71" t="s">
        <v>486</v>
      </c>
      <c r="B19" s="71" t="s">
        <v>487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</row>
    <row r="20" spans="1:8" s="71" customFormat="1" x14ac:dyDescent="0.25">
      <c r="A20" s="71" t="s">
        <v>488</v>
      </c>
      <c r="B20" s="71" t="s">
        <v>489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</row>
    <row r="21" spans="1:8" s="71" customFormat="1" x14ac:dyDescent="0.25">
      <c r="B21" s="71" t="s">
        <v>490</v>
      </c>
      <c r="C21" s="72"/>
      <c r="D21" s="72"/>
      <c r="E21" s="72"/>
      <c r="F21" s="72"/>
      <c r="G21" s="72"/>
      <c r="H21" s="72"/>
    </row>
    <row r="22" spans="1:8" s="71" customFormat="1" x14ac:dyDescent="0.25">
      <c r="A22" s="71" t="s">
        <v>491</v>
      </c>
      <c r="B22" s="71" t="s">
        <v>492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s="71" customFormat="1" x14ac:dyDescent="0.25">
      <c r="A23" s="71" t="s">
        <v>493</v>
      </c>
      <c r="B23" s="71" t="s">
        <v>494</v>
      </c>
      <c r="C23" s="72">
        <v>14364002</v>
      </c>
      <c r="D23" s="72">
        <f>+E23-C23</f>
        <v>-271788.99000000022</v>
      </c>
      <c r="E23" s="72">
        <v>14092213.01</v>
      </c>
      <c r="F23" s="72">
        <v>8556987.2599999998</v>
      </c>
      <c r="G23" s="72">
        <f>+F23</f>
        <v>8556987.2599999998</v>
      </c>
      <c r="H23" s="72">
        <f>+E23-F23</f>
        <v>5535225.75</v>
      </c>
    </row>
    <row r="24" spans="1:8" s="71" customFormat="1" x14ac:dyDescent="0.25">
      <c r="A24" s="71" t="s">
        <v>495</v>
      </c>
      <c r="B24" s="71" t="s">
        <v>496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</row>
    <row r="25" spans="1:8" s="71" customFormat="1" x14ac:dyDescent="0.25">
      <c r="B25" s="71" t="s">
        <v>497</v>
      </c>
      <c r="C25" s="72"/>
      <c r="D25" s="72"/>
      <c r="E25" s="72"/>
      <c r="F25" s="72"/>
      <c r="G25" s="72"/>
      <c r="H25" s="72"/>
    </row>
    <row r="26" spans="1:8" s="71" customFormat="1" x14ac:dyDescent="0.25">
      <c r="A26" s="71" t="s">
        <v>498</v>
      </c>
      <c r="B26" s="71" t="s">
        <v>499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</row>
    <row r="27" spans="1:8" s="71" customFormat="1" x14ac:dyDescent="0.25">
      <c r="A27" s="71" t="s">
        <v>500</v>
      </c>
      <c r="B27" s="71" t="s">
        <v>501</v>
      </c>
      <c r="C27" s="72">
        <v>25676213</v>
      </c>
      <c r="D27" s="72">
        <f>+E27-C27</f>
        <v>6452774</v>
      </c>
      <c r="E27" s="72">
        <v>32128987</v>
      </c>
      <c r="F27" s="72">
        <v>4384538.93</v>
      </c>
      <c r="G27" s="72">
        <f>+F27</f>
        <v>4384538.93</v>
      </c>
      <c r="H27" s="72">
        <f>+E27-F27</f>
        <v>27744448.07</v>
      </c>
    </row>
    <row r="28" spans="1:8" s="73" customFormat="1" x14ac:dyDescent="0.25">
      <c r="B28" s="73" t="s">
        <v>502</v>
      </c>
      <c r="C28" s="74">
        <f>+C29+C31+C33</f>
        <v>90098239.75</v>
      </c>
      <c r="D28" s="74">
        <f t="shared" ref="D28:H28" si="3">+D29+D31+D33</f>
        <v>10518101.809999995</v>
      </c>
      <c r="E28" s="74">
        <f t="shared" si="3"/>
        <v>100616341.56</v>
      </c>
      <c r="F28" s="74">
        <f t="shared" si="3"/>
        <v>64134400</v>
      </c>
      <c r="G28" s="74">
        <f t="shared" si="3"/>
        <v>64134400</v>
      </c>
      <c r="H28" s="74">
        <f t="shared" si="3"/>
        <v>36481941.559999995</v>
      </c>
    </row>
    <row r="29" spans="1:8" s="71" customFormat="1" x14ac:dyDescent="0.25">
      <c r="A29" s="71" t="s">
        <v>503</v>
      </c>
      <c r="B29" s="71" t="s">
        <v>504</v>
      </c>
      <c r="C29" s="72">
        <v>86056484.75</v>
      </c>
      <c r="D29" s="72">
        <f>+E29-C29</f>
        <v>9840764.5199999958</v>
      </c>
      <c r="E29" s="72">
        <v>95897249.269999996</v>
      </c>
      <c r="F29" s="72">
        <v>61613679.020000003</v>
      </c>
      <c r="G29" s="72">
        <f>+F29</f>
        <v>61613679.020000003</v>
      </c>
      <c r="H29" s="72">
        <f>+E29-F29</f>
        <v>34283570.249999993</v>
      </c>
    </row>
    <row r="30" spans="1:8" s="71" customFormat="1" x14ac:dyDescent="0.25">
      <c r="B30" s="71" t="s">
        <v>505</v>
      </c>
      <c r="C30" s="72"/>
      <c r="D30" s="72"/>
      <c r="E30" s="72"/>
      <c r="F30" s="72"/>
      <c r="G30" s="72"/>
      <c r="H30" s="72"/>
    </row>
    <row r="31" spans="1:8" s="71" customFormat="1" x14ac:dyDescent="0.25">
      <c r="A31" s="71" t="s">
        <v>506</v>
      </c>
      <c r="B31" s="71" t="s">
        <v>507</v>
      </c>
      <c r="C31" s="72">
        <v>4041755</v>
      </c>
      <c r="D31" s="72">
        <f>+E31-C31</f>
        <v>677337.29</v>
      </c>
      <c r="E31" s="72">
        <v>4719092.29</v>
      </c>
      <c r="F31" s="72">
        <v>2520720.98</v>
      </c>
      <c r="G31" s="72">
        <f>+F31</f>
        <v>2520720.98</v>
      </c>
      <c r="H31" s="72">
        <f>+E31-F31</f>
        <v>2198371.31</v>
      </c>
    </row>
    <row r="32" spans="1:8" s="71" customFormat="1" x14ac:dyDescent="0.25">
      <c r="B32" s="71" t="s">
        <v>508</v>
      </c>
      <c r="C32" s="72"/>
      <c r="D32" s="72"/>
      <c r="E32" s="72"/>
      <c r="F32" s="72"/>
      <c r="G32" s="72"/>
      <c r="H32" s="72"/>
    </row>
    <row r="33" spans="1:8" s="71" customFormat="1" x14ac:dyDescent="0.25">
      <c r="A33" s="71" t="s">
        <v>509</v>
      </c>
      <c r="B33" s="71" t="s">
        <v>510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8" s="73" customFormat="1" x14ac:dyDescent="0.25">
      <c r="B34" s="73" t="s">
        <v>511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</row>
    <row r="35" spans="1:8" s="71" customFormat="1" x14ac:dyDescent="0.25">
      <c r="A35" s="71" t="s">
        <v>512</v>
      </c>
      <c r="B35" s="71" t="s">
        <v>513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8" s="71" customFormat="1" x14ac:dyDescent="0.25">
      <c r="B36" s="71" t="s">
        <v>514</v>
      </c>
      <c r="C36" s="72"/>
      <c r="D36" s="72"/>
      <c r="E36" s="72"/>
      <c r="F36" s="72"/>
      <c r="G36" s="72"/>
      <c r="H36" s="72"/>
    </row>
    <row r="37" spans="1:8" s="71" customFormat="1" x14ac:dyDescent="0.25">
      <c r="A37" s="71" t="s">
        <v>515</v>
      </c>
      <c r="B37" s="71" t="s">
        <v>516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8" s="73" customFormat="1" x14ac:dyDescent="0.25">
      <c r="B38" s="73" t="s">
        <v>517</v>
      </c>
      <c r="C38" s="74">
        <f>+C39</f>
        <v>4211129</v>
      </c>
      <c r="D38" s="74">
        <f t="shared" ref="D38:H38" si="4">+D39</f>
        <v>-3534818.58</v>
      </c>
      <c r="E38" s="74">
        <f t="shared" si="4"/>
        <v>676310.42</v>
      </c>
      <c r="F38" s="74">
        <f t="shared" si="4"/>
        <v>486029.42</v>
      </c>
      <c r="G38" s="74">
        <f t="shared" si="4"/>
        <v>486029.42</v>
      </c>
      <c r="H38" s="74">
        <f t="shared" si="4"/>
        <v>190281.00000000006</v>
      </c>
    </row>
    <row r="39" spans="1:8" s="71" customFormat="1" x14ac:dyDescent="0.25">
      <c r="A39" s="71" t="s">
        <v>518</v>
      </c>
      <c r="B39" s="71" t="s">
        <v>519</v>
      </c>
      <c r="C39" s="72">
        <v>4211129</v>
      </c>
      <c r="D39" s="72">
        <f>+E39-C39</f>
        <v>-3534818.58</v>
      </c>
      <c r="E39" s="72">
        <v>676310.42</v>
      </c>
      <c r="F39" s="72">
        <v>486029.42</v>
      </c>
      <c r="G39" s="72">
        <f>+F39</f>
        <v>486029.42</v>
      </c>
      <c r="H39" s="72">
        <f>+E39-F39</f>
        <v>190281.00000000006</v>
      </c>
    </row>
    <row r="40" spans="1:8" s="71" customFormat="1" x14ac:dyDescent="0.25">
      <c r="A40" s="71" t="s">
        <v>520</v>
      </c>
      <c r="B40" s="71" t="s">
        <v>521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8" s="71" customFormat="1" x14ac:dyDescent="0.25">
      <c r="A41" s="71" t="s">
        <v>522</v>
      </c>
      <c r="B41" s="71" t="s">
        <v>523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8" s="71" customFormat="1" x14ac:dyDescent="0.25">
      <c r="A42" s="71" t="s">
        <v>524</v>
      </c>
      <c r="B42" s="71" t="s">
        <v>525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8" s="71" customFormat="1" x14ac:dyDescent="0.25">
      <c r="B43" s="71" t="s">
        <v>526</v>
      </c>
      <c r="C43" s="72"/>
      <c r="D43" s="72"/>
      <c r="E43" s="72"/>
      <c r="F43" s="72"/>
      <c r="G43" s="72"/>
      <c r="H43" s="72"/>
    </row>
    <row r="44" spans="1:8" s="73" customFormat="1" x14ac:dyDescent="0.25">
      <c r="B44" s="73" t="s">
        <v>527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</row>
    <row r="45" spans="1:8" s="71" customFormat="1" x14ac:dyDescent="0.25">
      <c r="A45" s="71" t="s">
        <v>528</v>
      </c>
      <c r="B45" s="71" t="s">
        <v>529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</row>
    <row r="46" spans="1:8" s="71" customFormat="1" x14ac:dyDescent="0.25">
      <c r="C46" s="72"/>
      <c r="D46" s="72"/>
      <c r="E46" s="72"/>
      <c r="F46" s="72"/>
      <c r="G46" s="72"/>
      <c r="H46" s="72"/>
    </row>
    <row r="47" spans="1:8" s="71" customFormat="1" x14ac:dyDescent="0.25">
      <c r="A47" s="71" t="s">
        <v>530</v>
      </c>
      <c r="B47" s="71" t="s">
        <v>531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</row>
    <row r="48" spans="1:8" s="71" customFormat="1" x14ac:dyDescent="0.25">
      <c r="B48" s="71" t="s">
        <v>532</v>
      </c>
      <c r="C48" s="72"/>
      <c r="D48" s="72"/>
      <c r="E48" s="72"/>
      <c r="F48" s="72"/>
      <c r="G48" s="72"/>
      <c r="H48" s="72"/>
    </row>
    <row r="49" spans="1:8" s="71" customFormat="1" x14ac:dyDescent="0.25">
      <c r="C49" s="72"/>
      <c r="D49" s="72"/>
      <c r="E49" s="72"/>
      <c r="F49" s="72"/>
      <c r="G49" s="72"/>
      <c r="H49" s="72"/>
    </row>
    <row r="50" spans="1:8" s="71" customFormat="1" x14ac:dyDescent="0.25">
      <c r="A50" s="71" t="s">
        <v>533</v>
      </c>
      <c r="B50" s="71" t="s">
        <v>534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</row>
    <row r="51" spans="1:8" s="71" customFormat="1" x14ac:dyDescent="0.25">
      <c r="B51" s="71" t="s">
        <v>535</v>
      </c>
      <c r="C51" s="72"/>
      <c r="D51" s="72"/>
      <c r="E51" s="72"/>
      <c r="F51" s="72"/>
      <c r="G51" s="72"/>
      <c r="H51" s="72"/>
    </row>
    <row r="52" spans="1:8" s="71" customFormat="1" x14ac:dyDescent="0.25">
      <c r="C52" s="72"/>
      <c r="D52" s="72"/>
      <c r="E52" s="72"/>
      <c r="F52" s="72"/>
      <c r="G52" s="72"/>
      <c r="H52" s="72"/>
    </row>
    <row r="53" spans="1:8" s="71" customFormat="1" x14ac:dyDescent="0.25">
      <c r="A53" s="71" t="s">
        <v>536</v>
      </c>
      <c r="B53" s="71" t="s">
        <v>537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</row>
    <row r="54" spans="1:8" s="71" customFormat="1" x14ac:dyDescent="0.25">
      <c r="B54" s="71" t="s">
        <v>538</v>
      </c>
      <c r="C54" s="72"/>
      <c r="D54" s="72"/>
      <c r="E54" s="72"/>
      <c r="F54" s="72"/>
      <c r="G54" s="72"/>
      <c r="H54" s="72"/>
    </row>
    <row r="55" spans="1:8" s="71" customFormat="1" x14ac:dyDescent="0.25">
      <c r="C55" s="72" t="s">
        <v>395</v>
      </c>
      <c r="D55" s="72" t="s">
        <v>395</v>
      </c>
      <c r="E55" s="72" t="s">
        <v>395</v>
      </c>
      <c r="F55" s="72" t="s">
        <v>395</v>
      </c>
      <c r="G55" s="72" t="s">
        <v>395</v>
      </c>
      <c r="H55" s="72" t="s">
        <v>395</v>
      </c>
    </row>
    <row r="56" spans="1:8" s="73" customFormat="1" x14ac:dyDescent="0.25">
      <c r="B56" s="73" t="s">
        <v>396</v>
      </c>
      <c r="C56" s="74">
        <f>+C14+C17+C28+C34+C38+C44</f>
        <v>424689787.51999998</v>
      </c>
      <c r="D56" s="74">
        <f t="shared" ref="D56:H56" si="5">+D14+D17+D28+D34+D38+D44</f>
        <v>55132856.679999992</v>
      </c>
      <c r="E56" s="74">
        <f t="shared" si="5"/>
        <v>479822644.19999999</v>
      </c>
      <c r="F56" s="74">
        <f t="shared" si="5"/>
        <v>266158005.13000003</v>
      </c>
      <c r="G56" s="74">
        <f t="shared" si="5"/>
        <v>266111455.13</v>
      </c>
      <c r="H56" s="74">
        <f t="shared" si="5"/>
        <v>213664639.06999993</v>
      </c>
    </row>
    <row r="57" spans="1:8" s="71" customFormat="1" x14ac:dyDescent="0.25">
      <c r="C57" s="72" t="s">
        <v>395</v>
      </c>
      <c r="D57" s="72" t="s">
        <v>395</v>
      </c>
      <c r="E57" s="72" t="s">
        <v>395</v>
      </c>
      <c r="F57" s="72" t="s">
        <v>395</v>
      </c>
      <c r="G57" s="72" t="s">
        <v>395</v>
      </c>
      <c r="H57" s="72" t="s">
        <v>395</v>
      </c>
    </row>
    <row r="58" spans="1:8" x14ac:dyDescent="0.25">
      <c r="C58" s="25"/>
      <c r="D58" s="25"/>
      <c r="E58" s="25"/>
      <c r="F58" s="25"/>
      <c r="G58" s="25"/>
      <c r="H58" s="25"/>
    </row>
    <row r="59" spans="1:8" x14ac:dyDescent="0.25">
      <c r="C59" s="25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1" orientation="portrait" r:id="rId1"/>
  <rowBreaks count="1" manualBreakCount="1">
    <brk id="73" max="7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5" style="31" customWidth="1"/>
    <col min="2" max="2" width="41.85546875" customWidth="1"/>
    <col min="3" max="8" width="17" customWidth="1"/>
  </cols>
  <sheetData>
    <row r="1" spans="1:9" ht="18.75" x14ac:dyDescent="0.3">
      <c r="A1" s="87" t="s">
        <v>187</v>
      </c>
      <c r="B1" s="87"/>
      <c r="C1" s="87"/>
      <c r="D1" s="87"/>
      <c r="E1" s="87"/>
      <c r="F1" s="87"/>
      <c r="G1" s="87"/>
      <c r="H1" s="87"/>
    </row>
    <row r="2" spans="1:9" ht="18.75" x14ac:dyDescent="0.3">
      <c r="B2" s="27"/>
      <c r="C2" s="28"/>
      <c r="D2" s="28"/>
      <c r="E2" s="28"/>
      <c r="F2" s="29"/>
      <c r="G2" s="29"/>
      <c r="H2" s="29"/>
    </row>
    <row r="3" spans="1:9" ht="18.75" x14ac:dyDescent="0.3">
      <c r="A3" s="87" t="s">
        <v>316</v>
      </c>
      <c r="B3" s="87"/>
      <c r="C3" s="87"/>
      <c r="D3" s="87"/>
      <c r="E3" s="87"/>
      <c r="F3" s="87"/>
      <c r="G3" s="87"/>
      <c r="H3" s="87"/>
    </row>
    <row r="4" spans="1:9" ht="18.75" x14ac:dyDescent="0.3">
      <c r="A4" s="87" t="s">
        <v>539</v>
      </c>
      <c r="B4" s="87"/>
      <c r="C4" s="87"/>
      <c r="D4" s="87"/>
      <c r="E4" s="87"/>
      <c r="F4" s="87"/>
      <c r="G4" s="87"/>
      <c r="H4" s="87"/>
    </row>
    <row r="5" spans="1:9" ht="18.75" x14ac:dyDescent="0.3">
      <c r="A5" s="87" t="s">
        <v>570</v>
      </c>
      <c r="B5" s="87"/>
      <c r="C5" s="87"/>
      <c r="D5" s="87"/>
      <c r="E5" s="87"/>
      <c r="F5" s="87"/>
      <c r="G5" s="87"/>
      <c r="H5" s="87"/>
    </row>
    <row r="6" spans="1:9" s="1" customFormat="1" x14ac:dyDescent="0.25">
      <c r="A6" s="31"/>
    </row>
    <row r="7" spans="1:9" s="18" customFormat="1" x14ac:dyDescent="0.25">
      <c r="A7" s="32"/>
      <c r="B7" s="18" t="s">
        <v>0</v>
      </c>
      <c r="C7" s="18" t="s">
        <v>318</v>
      </c>
      <c r="D7" s="18" t="s">
        <v>319</v>
      </c>
      <c r="E7" s="18" t="s">
        <v>318</v>
      </c>
      <c r="F7" s="18" t="s">
        <v>318</v>
      </c>
      <c r="G7" s="18" t="s">
        <v>318</v>
      </c>
      <c r="H7" s="18" t="s">
        <v>210</v>
      </c>
    </row>
    <row r="8" spans="1:9" s="18" customFormat="1" x14ac:dyDescent="0.25">
      <c r="A8" s="32"/>
      <c r="C8" s="18" t="s">
        <v>237</v>
      </c>
      <c r="D8" s="18" t="s">
        <v>320</v>
      </c>
      <c r="E8" s="18" t="s">
        <v>238</v>
      </c>
      <c r="F8" s="18" t="s">
        <v>239</v>
      </c>
      <c r="G8" s="18" t="s">
        <v>241</v>
      </c>
    </row>
    <row r="9" spans="1:9" s="18" customFormat="1" x14ac:dyDescent="0.25">
      <c r="A9" s="32"/>
      <c r="C9" s="18">
        <v>-1</v>
      </c>
      <c r="D9" s="18">
        <v>-2</v>
      </c>
      <c r="E9" s="18" t="s">
        <v>321</v>
      </c>
      <c r="F9" s="18">
        <v>-4</v>
      </c>
      <c r="G9" s="18">
        <v>-5</v>
      </c>
      <c r="H9" s="18" t="s">
        <v>322</v>
      </c>
    </row>
    <row r="10" spans="1:9" s="18" customFormat="1" ht="5.25" customHeight="1" x14ac:dyDescent="0.25">
      <c r="A10" s="32" t="s">
        <v>540</v>
      </c>
      <c r="B10" s="18" t="s">
        <v>541</v>
      </c>
      <c r="C10" s="18" t="s">
        <v>325</v>
      </c>
      <c r="D10" s="18" t="s">
        <v>325</v>
      </c>
      <c r="E10" s="18" t="s">
        <v>325</v>
      </c>
      <c r="F10" s="18" t="s">
        <v>325</v>
      </c>
      <c r="G10" s="18" t="s">
        <v>325</v>
      </c>
      <c r="H10" s="18" t="s">
        <v>326</v>
      </c>
    </row>
    <row r="12" spans="1:9" x14ac:dyDescent="0.25">
      <c r="A12">
        <v>1</v>
      </c>
      <c r="B12" t="s">
        <v>542</v>
      </c>
      <c r="C12" s="25">
        <v>390493791.51999998</v>
      </c>
      <c r="D12" s="25">
        <v>48411683.780000001</v>
      </c>
      <c r="E12" s="25">
        <v>438905475.30000001</v>
      </c>
      <c r="F12" s="25">
        <v>255443331.72999999</v>
      </c>
      <c r="G12" s="25">
        <v>255396781.72999999</v>
      </c>
      <c r="H12" s="25">
        <v>183462143.56999999</v>
      </c>
      <c r="I12" s="25"/>
    </row>
    <row r="13" spans="1:9" x14ac:dyDescent="0.25">
      <c r="A13"/>
      <c r="C13" s="25"/>
      <c r="D13" s="25"/>
      <c r="E13" s="25"/>
      <c r="F13" s="25"/>
      <c r="G13" s="25"/>
      <c r="H13" s="25"/>
      <c r="I13" s="25"/>
    </row>
    <row r="14" spans="1:9" x14ac:dyDescent="0.25">
      <c r="A14">
        <v>2</v>
      </c>
      <c r="B14" t="s">
        <v>543</v>
      </c>
      <c r="C14" s="25">
        <v>29984867</v>
      </c>
      <c r="D14" s="25">
        <v>10255991.48</v>
      </c>
      <c r="E14" s="25">
        <v>40240858.479999997</v>
      </c>
      <c r="F14" s="25">
        <v>10228643.98</v>
      </c>
      <c r="G14" s="25">
        <v>10228643.98</v>
      </c>
      <c r="H14" s="25">
        <v>30012214.5</v>
      </c>
      <c r="I14" s="25"/>
    </row>
    <row r="15" spans="1:9" x14ac:dyDescent="0.25">
      <c r="A15"/>
      <c r="C15" s="25"/>
      <c r="D15" s="25"/>
      <c r="E15" s="25"/>
      <c r="F15" s="25"/>
      <c r="G15" s="25"/>
      <c r="H15" s="25"/>
      <c r="I15" s="25"/>
    </row>
    <row r="16" spans="1:9" x14ac:dyDescent="0.25">
      <c r="A16">
        <v>3</v>
      </c>
      <c r="B16" t="s">
        <v>544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/>
    </row>
    <row r="17" spans="1:9" x14ac:dyDescent="0.25">
      <c r="A17"/>
      <c r="B17" t="s">
        <v>545</v>
      </c>
      <c r="C17" s="25"/>
      <c r="D17" s="25"/>
      <c r="E17" s="25"/>
      <c r="F17" s="25"/>
      <c r="G17" s="25"/>
      <c r="H17" s="25"/>
      <c r="I17" s="25"/>
    </row>
    <row r="18" spans="1:9" x14ac:dyDescent="0.25">
      <c r="A18"/>
      <c r="C18" s="25"/>
      <c r="D18" s="25"/>
      <c r="E18" s="25"/>
      <c r="F18" s="25"/>
      <c r="G18" s="25"/>
      <c r="H18" s="25"/>
      <c r="I18" s="25"/>
    </row>
    <row r="19" spans="1:9" x14ac:dyDescent="0.25">
      <c r="A19">
        <v>4</v>
      </c>
      <c r="B19" t="s">
        <v>212</v>
      </c>
      <c r="C19" s="25">
        <v>4211129</v>
      </c>
      <c r="D19" s="25">
        <v>-3534818.58</v>
      </c>
      <c r="E19" s="25">
        <v>676310.42</v>
      </c>
      <c r="F19" s="25">
        <v>486029.42</v>
      </c>
      <c r="G19" s="25">
        <v>486029.42</v>
      </c>
      <c r="H19" s="25">
        <v>190281</v>
      </c>
      <c r="I19" s="25"/>
    </row>
    <row r="20" spans="1:9" x14ac:dyDescent="0.25">
      <c r="A20"/>
      <c r="C20" s="25"/>
      <c r="D20" s="25"/>
      <c r="E20" s="25"/>
      <c r="F20" s="25"/>
      <c r="G20" s="25"/>
      <c r="H20" s="25"/>
      <c r="I20" s="25"/>
    </row>
    <row r="21" spans="1:9" x14ac:dyDescent="0.25">
      <c r="A21">
        <v>5</v>
      </c>
      <c r="B21" t="s">
        <v>385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/>
    </row>
    <row r="22" spans="1:9" x14ac:dyDescent="0.25">
      <c r="A22"/>
      <c r="C22" s="25"/>
      <c r="D22" s="25"/>
      <c r="E22" s="25"/>
      <c r="F22" s="25"/>
      <c r="G22" s="25"/>
      <c r="H22" s="25"/>
      <c r="I22" s="25"/>
    </row>
    <row r="23" spans="1:9" x14ac:dyDescent="0.25">
      <c r="A23"/>
      <c r="C23" s="25" t="s">
        <v>395</v>
      </c>
      <c r="D23" s="25" t="s">
        <v>395</v>
      </c>
      <c r="E23" s="25" t="s">
        <v>395</v>
      </c>
      <c r="F23" s="25" t="s">
        <v>395</v>
      </c>
      <c r="G23" s="25" t="s">
        <v>395</v>
      </c>
      <c r="H23" s="25" t="s">
        <v>395</v>
      </c>
      <c r="I23" s="25"/>
    </row>
    <row r="24" spans="1:9" x14ac:dyDescent="0.25">
      <c r="A24"/>
      <c r="B24" t="s">
        <v>396</v>
      </c>
      <c r="C24" s="25">
        <v>424689787.51999998</v>
      </c>
      <c r="D24" s="25">
        <v>55132856.68</v>
      </c>
      <c r="E24" s="25">
        <v>479822644.19999999</v>
      </c>
      <c r="F24" s="25">
        <v>266158005.13</v>
      </c>
      <c r="G24" s="25">
        <v>266111455.13</v>
      </c>
      <c r="H24" s="25">
        <v>213664639.06999999</v>
      </c>
      <c r="I24" s="25"/>
    </row>
    <row r="25" spans="1:9" x14ac:dyDescent="0.25">
      <c r="A25"/>
      <c r="C25" s="25" t="s">
        <v>395</v>
      </c>
      <c r="D25" s="25" t="s">
        <v>395</v>
      </c>
      <c r="E25" s="25" t="s">
        <v>395</v>
      </c>
      <c r="F25" s="25" t="s">
        <v>395</v>
      </c>
      <c r="G25" s="25" t="s">
        <v>395</v>
      </c>
      <c r="H25" s="25" t="s">
        <v>395</v>
      </c>
      <c r="I25" s="25"/>
    </row>
    <row r="26" spans="1:9" x14ac:dyDescent="0.25">
      <c r="A26" s="1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21</vt:i4>
      </vt:variant>
    </vt:vector>
  </HeadingPairs>
  <TitlesOfParts>
    <vt:vector size="28" baseType="lpstr">
      <vt:lpstr>EAEPFF</vt:lpstr>
      <vt:lpstr>EAEPE</vt:lpstr>
      <vt:lpstr>EAEPECOG</vt:lpstr>
      <vt:lpstr>EAEPECA</vt:lpstr>
      <vt:lpstr>EAEPECF</vt:lpstr>
      <vt:lpstr>EAEPECP</vt:lpstr>
      <vt:lpstr>EAEPECE</vt:lpstr>
      <vt:lpstr>EAEPE!_R1_A2M12</vt:lpstr>
      <vt:lpstr>EAEPE!_R1_A2M12_1</vt:lpstr>
      <vt:lpstr>EAEPE!Área_de_impresión</vt:lpstr>
      <vt:lpstr>EAEPECA!Área_de_impresión</vt:lpstr>
      <vt:lpstr>EAEPECE!Área_de_impresión</vt:lpstr>
      <vt:lpstr>EAEPECF!Área_de_impresión</vt:lpstr>
      <vt:lpstr>EAEPECOG!Área_de_impresión</vt:lpstr>
      <vt:lpstr>EAEPECP!Área_de_impresión</vt:lpstr>
      <vt:lpstr>EAEPFF!Área_de_impresión</vt:lpstr>
      <vt:lpstr>EAEPECA!Publi_AM12</vt:lpstr>
      <vt:lpstr>EAEPECE!Publi_BM12_1</vt:lpstr>
      <vt:lpstr>EAEPECE!Publi_BM12_2</vt:lpstr>
      <vt:lpstr>EAEPECOG!Publi_CM12</vt:lpstr>
      <vt:lpstr>EAEPECOG!Publi_CM12_1</vt:lpstr>
      <vt:lpstr>EAEPECF!Publi_DM12</vt:lpstr>
      <vt:lpstr>EAEPECF!Publi_DM12_1</vt:lpstr>
      <vt:lpstr>EAEPECP!Publi_HM12</vt:lpstr>
      <vt:lpstr>EAEPECP!Publi_HM12_1</vt:lpstr>
      <vt:lpstr>EAEPE!Títulos_a_imprimir</vt:lpstr>
      <vt:lpstr>EAEPECOG!Títulos_a_imprimir</vt:lpstr>
      <vt:lpstr>EAEPFF!Títulos_a_imprimir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CONTABILIDAD2</cp:lastModifiedBy>
  <cp:lastPrinted>2021-10-08T01:20:10Z</cp:lastPrinted>
  <dcterms:created xsi:type="dcterms:W3CDTF">2017-04-25T21:14:33Z</dcterms:created>
  <dcterms:modified xsi:type="dcterms:W3CDTF">2021-10-09T04:55:26Z</dcterms:modified>
</cp:coreProperties>
</file>