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585" windowHeight="7950"/>
  </bookViews>
  <sheets>
    <sheet name="Hoja 1" sheetId="14" r:id="rId1"/>
  </sheets>
  <definedNames>
    <definedName name="_xlnm.Print_Area" localSheetId="0">'Hoja 1'!$A$1:$R$522</definedName>
    <definedName name="_xlnm.Print_Titles" localSheetId="0">'Hoja 1'!$1:$4</definedName>
  </definedNames>
  <calcPr calcId="145621"/>
</workbook>
</file>

<file path=xl/calcChain.xml><?xml version="1.0" encoding="utf-8"?>
<calcChain xmlns="http://schemas.openxmlformats.org/spreadsheetml/2006/main">
  <c r="Q6" i="14" l="1"/>
  <c r="P277" i="14" l="1"/>
  <c r="P279" i="14"/>
  <c r="P276" i="14" s="1"/>
  <c r="P274" i="14"/>
  <c r="P273" i="14"/>
  <c r="M381" i="14"/>
  <c r="L485" i="14"/>
  <c r="L484" i="14" s="1"/>
  <c r="P272" i="14" l="1"/>
  <c r="E495" i="14"/>
  <c r="F495" i="14"/>
  <c r="G495" i="14"/>
  <c r="H495" i="14"/>
  <c r="I495" i="14"/>
  <c r="J495" i="14"/>
  <c r="K495" i="14"/>
  <c r="L495" i="14"/>
  <c r="M495" i="14"/>
  <c r="N495" i="14"/>
  <c r="O495" i="14"/>
  <c r="P495" i="14"/>
  <c r="Q495" i="14"/>
  <c r="E493" i="14"/>
  <c r="F493" i="14"/>
  <c r="G493" i="14"/>
  <c r="H493" i="14"/>
  <c r="H492" i="14" s="1"/>
  <c r="I493" i="14"/>
  <c r="J493" i="14"/>
  <c r="K493" i="14"/>
  <c r="L493" i="14"/>
  <c r="L492" i="14" s="1"/>
  <c r="M493" i="14"/>
  <c r="N493" i="14"/>
  <c r="O493" i="14"/>
  <c r="P493" i="14"/>
  <c r="P492" i="14" s="1"/>
  <c r="Q493" i="14"/>
  <c r="F492" i="14"/>
  <c r="J492" i="14"/>
  <c r="N492" i="14"/>
  <c r="D495" i="14"/>
  <c r="R496" i="14"/>
  <c r="R495" i="14" s="1"/>
  <c r="R494" i="14"/>
  <c r="R493" i="14" s="1"/>
  <c r="D493" i="14"/>
  <c r="D448" i="14"/>
  <c r="D447" i="14" s="1"/>
  <c r="D446" i="14" s="1"/>
  <c r="E448" i="14"/>
  <c r="F448" i="14"/>
  <c r="G448" i="14"/>
  <c r="H448" i="14"/>
  <c r="I448" i="14"/>
  <c r="J448" i="14"/>
  <c r="K448" i="14"/>
  <c r="L448" i="14"/>
  <c r="M448" i="14"/>
  <c r="N448" i="14"/>
  <c r="O448" i="14"/>
  <c r="D414" i="14"/>
  <c r="D415" i="14"/>
  <c r="E415" i="14"/>
  <c r="E414" i="14" s="1"/>
  <c r="F415" i="14"/>
  <c r="F414" i="14" s="1"/>
  <c r="G415" i="14"/>
  <c r="G414" i="14" s="1"/>
  <c r="H415" i="14"/>
  <c r="H414" i="14" s="1"/>
  <c r="I415" i="14"/>
  <c r="I414" i="14" s="1"/>
  <c r="J415" i="14"/>
  <c r="J414" i="14" s="1"/>
  <c r="K415" i="14"/>
  <c r="K414" i="14" s="1"/>
  <c r="L415" i="14"/>
  <c r="L414" i="14" s="1"/>
  <c r="M415" i="14"/>
  <c r="M414" i="14" s="1"/>
  <c r="N415" i="14"/>
  <c r="N414" i="14" s="1"/>
  <c r="O415" i="14"/>
  <c r="O414" i="14" s="1"/>
  <c r="D380" i="14"/>
  <c r="D379" i="14"/>
  <c r="D339" i="14"/>
  <c r="D319" i="14"/>
  <c r="D318" i="14" s="1"/>
  <c r="E319" i="14"/>
  <c r="F319" i="14"/>
  <c r="G319" i="14"/>
  <c r="H319" i="14"/>
  <c r="I319" i="14"/>
  <c r="J319" i="14"/>
  <c r="K319" i="14"/>
  <c r="L319" i="14"/>
  <c r="M319" i="14"/>
  <c r="N319" i="14"/>
  <c r="O319" i="14"/>
  <c r="D314" i="14"/>
  <c r="E314" i="14"/>
  <c r="F314" i="14"/>
  <c r="G314" i="14"/>
  <c r="H314" i="14"/>
  <c r="I314" i="14"/>
  <c r="J314" i="14"/>
  <c r="K314" i="14"/>
  <c r="L314" i="14"/>
  <c r="M314" i="14"/>
  <c r="N314" i="14"/>
  <c r="O314" i="14"/>
  <c r="D310" i="14"/>
  <c r="D309" i="14" s="1"/>
  <c r="D308" i="14" s="1"/>
  <c r="E310" i="14"/>
  <c r="F310" i="14"/>
  <c r="F309" i="14" s="1"/>
  <c r="F308" i="14" s="1"/>
  <c r="G310" i="14"/>
  <c r="K310" i="14"/>
  <c r="K309" i="14" s="1"/>
  <c r="K308" i="14" s="1"/>
  <c r="L310" i="14"/>
  <c r="M310" i="14"/>
  <c r="M309" i="14" s="1"/>
  <c r="M308" i="14" s="1"/>
  <c r="N310" i="14"/>
  <c r="O310" i="14"/>
  <c r="O309" i="14" s="1"/>
  <c r="O308" i="14" s="1"/>
  <c r="E309" i="14"/>
  <c r="E308" i="14" s="1"/>
  <c r="G309" i="14"/>
  <c r="G308" i="14" s="1"/>
  <c r="L309" i="14"/>
  <c r="L308" i="14" s="1"/>
  <c r="N309" i="14"/>
  <c r="N308" i="14" s="1"/>
  <c r="Q301" i="14"/>
  <c r="D302" i="14"/>
  <c r="E302" i="14"/>
  <c r="F302" i="14"/>
  <c r="G302" i="14"/>
  <c r="H302" i="14"/>
  <c r="I302" i="14"/>
  <c r="J302" i="14"/>
  <c r="K302" i="14"/>
  <c r="L302" i="14"/>
  <c r="M302" i="14"/>
  <c r="N302" i="14"/>
  <c r="O302" i="14"/>
  <c r="D297" i="14"/>
  <c r="E297" i="14"/>
  <c r="F297" i="14"/>
  <c r="G297" i="14"/>
  <c r="H297" i="14"/>
  <c r="I297" i="14"/>
  <c r="J297" i="14"/>
  <c r="K297" i="14"/>
  <c r="L297" i="14"/>
  <c r="M297" i="14"/>
  <c r="N297" i="14"/>
  <c r="O297" i="14"/>
  <c r="D294" i="14"/>
  <c r="E294" i="14"/>
  <c r="F294" i="14"/>
  <c r="G294" i="14"/>
  <c r="H294" i="14"/>
  <c r="I294" i="14"/>
  <c r="J294" i="14"/>
  <c r="K294" i="14"/>
  <c r="K288" i="14" s="1"/>
  <c r="L294" i="14"/>
  <c r="M294" i="14"/>
  <c r="N294" i="14"/>
  <c r="O294" i="14"/>
  <c r="D304" i="14"/>
  <c r="E304" i="14"/>
  <c r="F304" i="14"/>
  <c r="G304" i="14"/>
  <c r="H304" i="14"/>
  <c r="I304" i="14"/>
  <c r="J304" i="14"/>
  <c r="K304" i="14"/>
  <c r="L304" i="14"/>
  <c r="M304" i="14"/>
  <c r="N304" i="14"/>
  <c r="O304" i="14"/>
  <c r="D299" i="14"/>
  <c r="D289" i="14"/>
  <c r="E289" i="14"/>
  <c r="F289" i="14"/>
  <c r="G289" i="14"/>
  <c r="H289" i="14"/>
  <c r="I289" i="14"/>
  <c r="J289" i="14"/>
  <c r="K289" i="14"/>
  <c r="L289" i="14"/>
  <c r="M289" i="14"/>
  <c r="N289" i="14"/>
  <c r="O289" i="14"/>
  <c r="G288" i="14"/>
  <c r="O288" i="14"/>
  <c r="D284" i="14"/>
  <c r="E284" i="14"/>
  <c r="E283" i="14" s="1"/>
  <c r="K284" i="14"/>
  <c r="L284" i="14"/>
  <c r="L283" i="14" s="1"/>
  <c r="L282" i="14" s="1"/>
  <c r="M284" i="14"/>
  <c r="N284" i="14"/>
  <c r="N283" i="14" s="1"/>
  <c r="O284" i="14"/>
  <c r="D283" i="14"/>
  <c r="K283" i="14"/>
  <c r="M283" i="14"/>
  <c r="O283" i="14"/>
  <c r="D279" i="14"/>
  <c r="E279" i="14"/>
  <c r="F279" i="14"/>
  <c r="G279" i="14"/>
  <c r="H279" i="14"/>
  <c r="I279" i="14"/>
  <c r="J279" i="14"/>
  <c r="K279" i="14"/>
  <c r="L279" i="14"/>
  <c r="M279" i="14"/>
  <c r="N279" i="14"/>
  <c r="O279" i="14"/>
  <c r="D277" i="14"/>
  <c r="D276" i="14" s="1"/>
  <c r="E277" i="14"/>
  <c r="F277" i="14"/>
  <c r="F276" i="14" s="1"/>
  <c r="G277" i="14"/>
  <c r="G276" i="14" s="1"/>
  <c r="H277" i="14"/>
  <c r="H276" i="14" s="1"/>
  <c r="I277" i="14"/>
  <c r="I276" i="14" s="1"/>
  <c r="J277" i="14"/>
  <c r="J276" i="14" s="1"/>
  <c r="K277" i="14"/>
  <c r="K276" i="14" s="1"/>
  <c r="L277" i="14"/>
  <c r="L276" i="14" s="1"/>
  <c r="M277" i="14"/>
  <c r="M276" i="14" s="1"/>
  <c r="N277" i="14"/>
  <c r="N276" i="14" s="1"/>
  <c r="O277" i="14"/>
  <c r="O276" i="14" s="1"/>
  <c r="D274" i="14"/>
  <c r="E274" i="14"/>
  <c r="F274" i="14"/>
  <c r="K274" i="14"/>
  <c r="L274" i="14"/>
  <c r="M274" i="14"/>
  <c r="N274" i="14"/>
  <c r="O274" i="14"/>
  <c r="D273" i="14"/>
  <c r="E273" i="14"/>
  <c r="F273" i="14"/>
  <c r="K273" i="14"/>
  <c r="L273" i="14"/>
  <c r="M273" i="14"/>
  <c r="N273" i="14"/>
  <c r="O273" i="14"/>
  <c r="D162" i="14"/>
  <c r="D158" i="14" s="1"/>
  <c r="E162" i="14"/>
  <c r="F162" i="14"/>
  <c r="G162" i="14"/>
  <c r="H162" i="14"/>
  <c r="I162" i="14"/>
  <c r="J162" i="14"/>
  <c r="K162" i="14"/>
  <c r="L162" i="14"/>
  <c r="M162" i="14"/>
  <c r="N162" i="14"/>
  <c r="O162" i="14"/>
  <c r="D124" i="14"/>
  <c r="E124" i="14"/>
  <c r="F124" i="14"/>
  <c r="G124" i="14"/>
  <c r="H124" i="14"/>
  <c r="I124" i="14"/>
  <c r="J124" i="14"/>
  <c r="K124" i="14"/>
  <c r="L124" i="14"/>
  <c r="M124" i="14"/>
  <c r="N124" i="14"/>
  <c r="O124" i="14"/>
  <c r="D126" i="14"/>
  <c r="E126" i="14"/>
  <c r="F126" i="14"/>
  <c r="G126" i="14"/>
  <c r="H126" i="14"/>
  <c r="I126" i="14"/>
  <c r="J126" i="14"/>
  <c r="K126" i="14"/>
  <c r="L126" i="14"/>
  <c r="M126" i="14"/>
  <c r="N126" i="14"/>
  <c r="O126" i="14"/>
  <c r="D119" i="14"/>
  <c r="E119" i="14"/>
  <c r="F119" i="14"/>
  <c r="G119" i="14"/>
  <c r="H119" i="14"/>
  <c r="I119" i="14"/>
  <c r="J119" i="14"/>
  <c r="K119" i="14"/>
  <c r="L119" i="14"/>
  <c r="M119" i="14"/>
  <c r="N119" i="14"/>
  <c r="O119" i="14"/>
  <c r="D117" i="14"/>
  <c r="E117" i="14"/>
  <c r="F117" i="14"/>
  <c r="G117" i="14"/>
  <c r="H117" i="14"/>
  <c r="I117" i="14"/>
  <c r="J117" i="14"/>
  <c r="K117" i="14"/>
  <c r="L117" i="14"/>
  <c r="M117" i="14"/>
  <c r="N117" i="14"/>
  <c r="O117" i="14"/>
  <c r="D116" i="14"/>
  <c r="E116" i="14"/>
  <c r="F116" i="14"/>
  <c r="G116" i="14"/>
  <c r="H116" i="14"/>
  <c r="I116" i="14"/>
  <c r="J116" i="14"/>
  <c r="K116" i="14"/>
  <c r="L116" i="14"/>
  <c r="M116" i="14"/>
  <c r="N116" i="14"/>
  <c r="O116" i="14"/>
  <c r="D110" i="14"/>
  <c r="E110" i="14"/>
  <c r="F110" i="14"/>
  <c r="G110" i="14"/>
  <c r="H110" i="14"/>
  <c r="I110" i="14"/>
  <c r="J110" i="14"/>
  <c r="K110" i="14"/>
  <c r="L110" i="14"/>
  <c r="M110" i="14"/>
  <c r="N110" i="14"/>
  <c r="O110" i="14"/>
  <c r="D109" i="14"/>
  <c r="E109" i="14"/>
  <c r="F109" i="14"/>
  <c r="G109" i="14"/>
  <c r="H109" i="14"/>
  <c r="I109" i="14"/>
  <c r="J109" i="14"/>
  <c r="K109" i="14"/>
  <c r="L109" i="14"/>
  <c r="M109" i="14"/>
  <c r="N109" i="14"/>
  <c r="O109" i="14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D103" i="14"/>
  <c r="E103" i="14"/>
  <c r="F103" i="14"/>
  <c r="G103" i="14"/>
  <c r="H103" i="14"/>
  <c r="I103" i="14"/>
  <c r="J103" i="14"/>
  <c r="K103" i="14"/>
  <c r="L103" i="14"/>
  <c r="M103" i="14"/>
  <c r="N103" i="14"/>
  <c r="O103" i="14"/>
  <c r="D101" i="14"/>
  <c r="E101" i="14"/>
  <c r="F101" i="14"/>
  <c r="G101" i="14"/>
  <c r="H101" i="14"/>
  <c r="I101" i="14"/>
  <c r="J101" i="14"/>
  <c r="K101" i="14"/>
  <c r="L101" i="14"/>
  <c r="M101" i="14"/>
  <c r="N101" i="14"/>
  <c r="O101" i="14"/>
  <c r="D99" i="14"/>
  <c r="E99" i="14"/>
  <c r="F99" i="14"/>
  <c r="G99" i="14"/>
  <c r="H99" i="14"/>
  <c r="I99" i="14"/>
  <c r="J99" i="14"/>
  <c r="K99" i="14"/>
  <c r="L99" i="14"/>
  <c r="M99" i="14"/>
  <c r="N99" i="14"/>
  <c r="O99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D44" i="14"/>
  <c r="E44" i="14"/>
  <c r="F44" i="14"/>
  <c r="G44" i="14"/>
  <c r="H44" i="14"/>
  <c r="I44" i="14"/>
  <c r="I43" i="14" s="1"/>
  <c r="J44" i="14"/>
  <c r="K44" i="14"/>
  <c r="L44" i="14"/>
  <c r="M44" i="14"/>
  <c r="M43" i="14" s="1"/>
  <c r="N44" i="14"/>
  <c r="O44" i="14"/>
  <c r="D43" i="14"/>
  <c r="G43" i="14"/>
  <c r="K43" i="14"/>
  <c r="O43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D22" i="14"/>
  <c r="E22" i="14"/>
  <c r="E21" i="14" s="1"/>
  <c r="F22" i="14"/>
  <c r="G22" i="14"/>
  <c r="G21" i="14" s="1"/>
  <c r="H22" i="14"/>
  <c r="I22" i="14"/>
  <c r="I21" i="14" s="1"/>
  <c r="J22" i="14"/>
  <c r="K22" i="14"/>
  <c r="K21" i="14" s="1"/>
  <c r="L22" i="14"/>
  <c r="M22" i="14"/>
  <c r="M21" i="14" s="1"/>
  <c r="N22" i="14"/>
  <c r="O22" i="14"/>
  <c r="O21" i="14" s="1"/>
  <c r="D18" i="14"/>
  <c r="E18" i="14"/>
  <c r="F18" i="14"/>
  <c r="G18" i="14"/>
  <c r="H18" i="14"/>
  <c r="I18" i="14"/>
  <c r="J18" i="14"/>
  <c r="K18" i="14"/>
  <c r="L18" i="14"/>
  <c r="M18" i="14"/>
  <c r="N18" i="14"/>
  <c r="O18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D7" i="14"/>
  <c r="D21" i="14"/>
  <c r="F21" i="14"/>
  <c r="H21" i="14"/>
  <c r="J21" i="14"/>
  <c r="L21" i="14"/>
  <c r="N21" i="14"/>
  <c r="P490" i="14"/>
  <c r="P485" i="14"/>
  <c r="P484" i="14" s="1"/>
  <c r="Q480" i="14"/>
  <c r="Q449" i="14"/>
  <c r="Q448" i="14" s="1"/>
  <c r="P448" i="14"/>
  <c r="P388" i="14"/>
  <c r="Q390" i="14"/>
  <c r="P334" i="14"/>
  <c r="Q335" i="14"/>
  <c r="Q315" i="14"/>
  <c r="Q314" i="14" s="1"/>
  <c r="P314" i="14"/>
  <c r="P304" i="14"/>
  <c r="Q305" i="14"/>
  <c r="R305" i="14" s="1"/>
  <c r="Q280" i="14"/>
  <c r="Q279" i="14" s="1"/>
  <c r="P247" i="14"/>
  <c r="Q249" i="14"/>
  <c r="R249" i="14" s="1"/>
  <c r="P195" i="14"/>
  <c r="Q197" i="14"/>
  <c r="Q195" i="14" s="1"/>
  <c r="Q196" i="14"/>
  <c r="R196" i="14" s="1"/>
  <c r="Q145" i="14"/>
  <c r="R145" i="14" s="1"/>
  <c r="R144" i="14" s="1"/>
  <c r="P144" i="14"/>
  <c r="P137" i="14"/>
  <c r="Q10" i="14"/>
  <c r="Q9" i="14"/>
  <c r="R10" i="14"/>
  <c r="D123" i="14" l="1"/>
  <c r="L272" i="14"/>
  <c r="M288" i="14"/>
  <c r="I288" i="14"/>
  <c r="E288" i="14"/>
  <c r="D492" i="14"/>
  <c r="D476" i="14" s="1"/>
  <c r="O492" i="14"/>
  <c r="M492" i="14"/>
  <c r="K492" i="14"/>
  <c r="I492" i="14"/>
  <c r="G492" i="14"/>
  <c r="E492" i="14"/>
  <c r="E276" i="14"/>
  <c r="E43" i="14"/>
  <c r="D288" i="14"/>
  <c r="D287" i="14" s="1"/>
  <c r="N43" i="14"/>
  <c r="L43" i="14"/>
  <c r="J43" i="14"/>
  <c r="H43" i="14"/>
  <c r="F43" i="14"/>
  <c r="R280" i="14"/>
  <c r="R279" i="14" s="1"/>
  <c r="R492" i="14"/>
  <c r="Q492" i="14"/>
  <c r="D272" i="14"/>
  <c r="N288" i="14"/>
  <c r="L288" i="14"/>
  <c r="J288" i="14"/>
  <c r="H288" i="14"/>
  <c r="F288" i="14"/>
  <c r="D6" i="14"/>
  <c r="R449" i="14"/>
  <c r="R448" i="14" s="1"/>
  <c r="R390" i="14"/>
  <c r="R335" i="14"/>
  <c r="R315" i="14"/>
  <c r="R314" i="14" s="1"/>
  <c r="Q144" i="14"/>
  <c r="R197" i="14"/>
  <c r="Q23" i="14"/>
  <c r="Q384" i="14" l="1"/>
  <c r="Q383" i="14" s="1"/>
  <c r="P383" i="14"/>
  <c r="Q491" i="14"/>
  <c r="Q489" i="14"/>
  <c r="Q488" i="14"/>
  <c r="Q487" i="14"/>
  <c r="Q486" i="14"/>
  <c r="Q483" i="14"/>
  <c r="Q482" i="14"/>
  <c r="Q479" i="14"/>
  <c r="Q474" i="14"/>
  <c r="Q471" i="14"/>
  <c r="Q469" i="14"/>
  <c r="Q467" i="14"/>
  <c r="Q465" i="14"/>
  <c r="Q461" i="14"/>
  <c r="Q458" i="14"/>
  <c r="Q456" i="14"/>
  <c r="Q453" i="14"/>
  <c r="Q452" i="14"/>
  <c r="Q444" i="14"/>
  <c r="Q436" i="14"/>
  <c r="Q431" i="14"/>
  <c r="Q429" i="14"/>
  <c r="Q427" i="14"/>
  <c r="Q425" i="14"/>
  <c r="Q422" i="14"/>
  <c r="Q419" i="14"/>
  <c r="Q418" i="14"/>
  <c r="Q417" i="14"/>
  <c r="Q416" i="14"/>
  <c r="Q413" i="14"/>
  <c r="Q412" i="14"/>
  <c r="Q410" i="14"/>
  <c r="Q409" i="14"/>
  <c r="Q407" i="14"/>
  <c r="Q406" i="14"/>
  <c r="Q401" i="14"/>
  <c r="Q396" i="14"/>
  <c r="Q394" i="14"/>
  <c r="Q391" i="14"/>
  <c r="Q389" i="14"/>
  <c r="Q387" i="14"/>
  <c r="R387" i="14" s="1"/>
  <c r="Q386" i="14"/>
  <c r="R386" i="14" s="1"/>
  <c r="Q382" i="14"/>
  <c r="Q376" i="14"/>
  <c r="Q377" i="14"/>
  <c r="Q375" i="14"/>
  <c r="Q374" i="14"/>
  <c r="Q373" i="14"/>
  <c r="Q368" i="14"/>
  <c r="Q367" i="14"/>
  <c r="Q364" i="14"/>
  <c r="Q363" i="14"/>
  <c r="Q360" i="14"/>
  <c r="Q359" i="14"/>
  <c r="Q357" i="14"/>
  <c r="Q355" i="14"/>
  <c r="Q354" i="14" s="1"/>
  <c r="Q353" i="14"/>
  <c r="Q352" i="14"/>
  <c r="Q350" i="14"/>
  <c r="Q345" i="14"/>
  <c r="Q348" i="14"/>
  <c r="Q347" i="14"/>
  <c r="Q346" i="14"/>
  <c r="Q344" i="14"/>
  <c r="Q342" i="14"/>
  <c r="Q341" i="14"/>
  <c r="Q338" i="14"/>
  <c r="Q336" i="14"/>
  <c r="Q334" i="14" s="1"/>
  <c r="Q333" i="14"/>
  <c r="Q330" i="14"/>
  <c r="Q331" i="14"/>
  <c r="Q329" i="14"/>
  <c r="Q327" i="14"/>
  <c r="Q326" i="14"/>
  <c r="Q324" i="14"/>
  <c r="Q323" i="14"/>
  <c r="Q322" i="14"/>
  <c r="Q321" i="14"/>
  <c r="Q320" i="14"/>
  <c r="Q312" i="14"/>
  <c r="Q313" i="14"/>
  <c r="Q306" i="14"/>
  <c r="Q304" i="14" s="1"/>
  <c r="Q303" i="14"/>
  <c r="Q298" i="14"/>
  <c r="Q296" i="14"/>
  <c r="Q295" i="14"/>
  <c r="Q291" i="14"/>
  <c r="Q292" i="14"/>
  <c r="Q293" i="14"/>
  <c r="Q290" i="14"/>
  <c r="Q278" i="14"/>
  <c r="Q269" i="14"/>
  <c r="Q268" i="14"/>
  <c r="Q270" i="14"/>
  <c r="Q267" i="14"/>
  <c r="Q264" i="14"/>
  <c r="Q263" i="14"/>
  <c r="Q261" i="14"/>
  <c r="Q259" i="14"/>
  <c r="Q257" i="14"/>
  <c r="Q256" i="14"/>
  <c r="Q254" i="14"/>
  <c r="Q253" i="14"/>
  <c r="Q250" i="14"/>
  <c r="Q248" i="14"/>
  <c r="Q246" i="14"/>
  <c r="Q240" i="14"/>
  <c r="Q241" i="14"/>
  <c r="Q242" i="14"/>
  <c r="Q243" i="14"/>
  <c r="Q244" i="14"/>
  <c r="Q239" i="14"/>
  <c r="Q238" i="14"/>
  <c r="Q236" i="14"/>
  <c r="Q232" i="14"/>
  <c r="Q233" i="14"/>
  <c r="Q234" i="14"/>
  <c r="Q231" i="14"/>
  <c r="Q229" i="14"/>
  <c r="Q227" i="14"/>
  <c r="Q226" i="14"/>
  <c r="Q223" i="14"/>
  <c r="Q222" i="14"/>
  <c r="Q221" i="14"/>
  <c r="Q219" i="14"/>
  <c r="Q218" i="14"/>
  <c r="Q216" i="14"/>
  <c r="Q214" i="14"/>
  <c r="Q212" i="14"/>
  <c r="Q211" i="14"/>
  <c r="Q210" i="14"/>
  <c r="Q209" i="14"/>
  <c r="Q207" i="14"/>
  <c r="Q206" i="14"/>
  <c r="Q205" i="14"/>
  <c r="Q204" i="14"/>
  <c r="Q203" i="14"/>
  <c r="Q200" i="14"/>
  <c r="Q199" i="14"/>
  <c r="Q193" i="14"/>
  <c r="Q188" i="14"/>
  <c r="Q187" i="14"/>
  <c r="Q184" i="14"/>
  <c r="Q182" i="14"/>
  <c r="Q180" i="14"/>
  <c r="R180" i="14" s="1"/>
  <c r="Q179" i="14"/>
  <c r="Q176" i="14"/>
  <c r="Q174" i="14"/>
  <c r="Q171" i="14"/>
  <c r="Q168" i="14"/>
  <c r="Q169" i="14"/>
  <c r="Q167" i="14"/>
  <c r="Q166" i="14"/>
  <c r="Q163" i="14"/>
  <c r="Q161" i="14"/>
  <c r="Q160" i="14"/>
  <c r="Q155" i="14"/>
  <c r="Q151" i="14"/>
  <c r="Q152" i="14"/>
  <c r="Q148" i="14"/>
  <c r="Q143" i="14"/>
  <c r="Q141" i="14"/>
  <c r="Q138" i="14"/>
  <c r="Q136" i="14"/>
  <c r="Q135" i="14"/>
  <c r="Q131" i="14"/>
  <c r="Q132" i="14"/>
  <c r="Q133" i="14"/>
  <c r="Q130" i="14"/>
  <c r="Q127" i="14"/>
  <c r="Q125" i="14"/>
  <c r="Q120" i="14"/>
  <c r="Q118" i="14"/>
  <c r="Q115" i="14"/>
  <c r="Q114" i="14"/>
  <c r="Q113" i="14"/>
  <c r="Q112" i="14"/>
  <c r="Q111" i="14"/>
  <c r="Q108" i="14"/>
  <c r="Q106" i="14"/>
  <c r="Q105" i="14"/>
  <c r="Q104" i="14"/>
  <c r="Q102" i="14"/>
  <c r="Q100" i="14"/>
  <c r="Q98" i="14"/>
  <c r="Q96" i="14"/>
  <c r="Q95" i="14"/>
  <c r="Q91" i="14"/>
  <c r="Q92" i="14"/>
  <c r="Q90" i="14"/>
  <c r="Q88" i="14"/>
  <c r="Q87" i="14" s="1"/>
  <c r="Q86" i="14"/>
  <c r="Q80" i="14"/>
  <c r="Q81" i="14"/>
  <c r="Q82" i="14"/>
  <c r="Q83" i="14"/>
  <c r="Q79" i="14"/>
  <c r="Q77" i="14"/>
  <c r="Q76" i="14"/>
  <c r="Q75" i="14"/>
  <c r="Q73" i="14"/>
  <c r="Q71" i="14"/>
  <c r="Q67" i="14"/>
  <c r="Q68" i="14"/>
  <c r="Q69" i="14"/>
  <c r="Q66" i="14"/>
  <c r="Q64" i="14"/>
  <c r="Q63" i="14"/>
  <c r="Q61" i="14"/>
  <c r="Q60" i="14"/>
  <c r="Q59" i="14"/>
  <c r="Q58" i="14"/>
  <c r="Q57" i="14"/>
  <c r="Q56" i="14"/>
  <c r="Q55" i="14"/>
  <c r="Q53" i="14"/>
  <c r="Q52" i="14"/>
  <c r="Q51" i="14"/>
  <c r="Q50" i="14"/>
  <c r="Q49" i="14"/>
  <c r="Q47" i="14"/>
  <c r="Q46" i="14"/>
  <c r="Q45" i="14"/>
  <c r="Q42" i="14"/>
  <c r="Q41" i="14" s="1"/>
  <c r="Q40" i="14"/>
  <c r="Q39" i="14"/>
  <c r="Q38" i="14"/>
  <c r="R38" i="14" s="1"/>
  <c r="Q36" i="14"/>
  <c r="Q35" i="14" s="1"/>
  <c r="Q34" i="14"/>
  <c r="Q33" i="14" s="1"/>
  <c r="Q32" i="14"/>
  <c r="Q31" i="14"/>
  <c r="Q30" i="14"/>
  <c r="Q28" i="14"/>
  <c r="Q27" i="14" s="1"/>
  <c r="Q26" i="14"/>
  <c r="Q25" i="14"/>
  <c r="Q24" i="14"/>
  <c r="Q20" i="14"/>
  <c r="Q19" i="14"/>
  <c r="Q17" i="14"/>
  <c r="Q16" i="14"/>
  <c r="Q15" i="14"/>
  <c r="Q12" i="14"/>
  <c r="R125" i="14"/>
  <c r="Q294" i="14" l="1"/>
  <c r="Q388" i="14"/>
  <c r="Q485" i="14"/>
  <c r="Q484" i="14" s="1"/>
  <c r="Q289" i="14"/>
  <c r="Q29" i="14"/>
  <c r="Q37" i="14"/>
  <c r="Q247" i="14"/>
  <c r="Q22" i="14"/>
  <c r="R383" i="14"/>
  <c r="Q186" i="14"/>
  <c r="Q21" i="14" l="1"/>
  <c r="R160" i="14"/>
  <c r="C381" i="14"/>
  <c r="C356" i="14"/>
  <c r="E358" i="14"/>
  <c r="F358" i="14"/>
  <c r="G358" i="14"/>
  <c r="H358" i="14"/>
  <c r="I358" i="14"/>
  <c r="J358" i="14"/>
  <c r="K358" i="14"/>
  <c r="L358" i="14"/>
  <c r="M358" i="14"/>
  <c r="N358" i="14"/>
  <c r="O358" i="14"/>
  <c r="P358" i="14"/>
  <c r="Q358" i="14"/>
  <c r="C358" i="14"/>
  <c r="E354" i="14"/>
  <c r="F354" i="14"/>
  <c r="G354" i="14"/>
  <c r="H354" i="14"/>
  <c r="I354" i="14"/>
  <c r="J354" i="14"/>
  <c r="K354" i="14"/>
  <c r="L354" i="14"/>
  <c r="M354" i="14"/>
  <c r="N354" i="14"/>
  <c r="O354" i="14"/>
  <c r="P354" i="14"/>
  <c r="C354" i="14"/>
  <c r="E356" i="14"/>
  <c r="F356" i="14"/>
  <c r="G356" i="14"/>
  <c r="H356" i="14"/>
  <c r="I356" i="14"/>
  <c r="J356" i="14"/>
  <c r="K356" i="14"/>
  <c r="L356" i="14"/>
  <c r="M356" i="14"/>
  <c r="N356" i="14"/>
  <c r="O356" i="14"/>
  <c r="P356" i="14"/>
  <c r="R356" i="14"/>
  <c r="C300" i="14"/>
  <c r="E300" i="14"/>
  <c r="E299" i="14" s="1"/>
  <c r="F300" i="14"/>
  <c r="F299" i="14" s="1"/>
  <c r="G300" i="14"/>
  <c r="G299" i="14" s="1"/>
  <c r="H300" i="14"/>
  <c r="H299" i="14" s="1"/>
  <c r="I300" i="14"/>
  <c r="I299" i="14" s="1"/>
  <c r="J300" i="14"/>
  <c r="J299" i="14" s="1"/>
  <c r="K300" i="14"/>
  <c r="K299" i="14" s="1"/>
  <c r="L300" i="14"/>
  <c r="L299" i="14" s="1"/>
  <c r="L287" i="14" s="1"/>
  <c r="M300" i="14"/>
  <c r="M299" i="14" s="1"/>
  <c r="O300" i="14"/>
  <c r="O299" i="14" s="1"/>
  <c r="P300" i="14"/>
  <c r="Q300" i="14"/>
  <c r="N300" i="14"/>
  <c r="N299" i="14" s="1"/>
  <c r="R301" i="14"/>
  <c r="R300" i="14" s="1"/>
  <c r="P381" i="14"/>
  <c r="O381" i="14"/>
  <c r="N381" i="14"/>
  <c r="N192" i="14"/>
  <c r="N213" i="14"/>
  <c r="N202" i="14"/>
  <c r="N247" i="14"/>
  <c r="N237" i="14"/>
  <c r="N225" i="14"/>
  <c r="N485" i="14"/>
  <c r="N484" i="14" s="1"/>
  <c r="N478" i="14"/>
  <c r="Q302" i="14"/>
  <c r="Q356" i="14" l="1"/>
  <c r="R491" i="14"/>
  <c r="R490" i="14" s="1"/>
  <c r="Q490" i="14"/>
  <c r="O490" i="14"/>
  <c r="N490" i="14"/>
  <c r="M490" i="14"/>
  <c r="L490" i="14"/>
  <c r="K490" i="14"/>
  <c r="J490" i="14"/>
  <c r="I490" i="14"/>
  <c r="H490" i="14"/>
  <c r="G490" i="14"/>
  <c r="F490" i="14"/>
  <c r="E490" i="14"/>
  <c r="C490" i="14"/>
  <c r="R489" i="14"/>
  <c r="R488" i="14"/>
  <c r="R487" i="14"/>
  <c r="R486" i="14"/>
  <c r="O484" i="14"/>
  <c r="M484" i="14"/>
  <c r="K484" i="14"/>
  <c r="J484" i="14"/>
  <c r="I484" i="14"/>
  <c r="H484" i="14"/>
  <c r="H477" i="14" s="1"/>
  <c r="H476" i="14" s="1"/>
  <c r="G484" i="14"/>
  <c r="F484" i="14"/>
  <c r="E484" i="14"/>
  <c r="C484" i="14"/>
  <c r="R483" i="14"/>
  <c r="R482" i="14"/>
  <c r="Q481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C481" i="14"/>
  <c r="R480" i="14"/>
  <c r="R479" i="14"/>
  <c r="Q478" i="14"/>
  <c r="P478" i="14"/>
  <c r="O478" i="14"/>
  <c r="M478" i="14"/>
  <c r="L478" i="14"/>
  <c r="K478" i="14"/>
  <c r="J478" i="14"/>
  <c r="I478" i="14"/>
  <c r="H478" i="14"/>
  <c r="G478" i="14"/>
  <c r="F478" i="14"/>
  <c r="E478" i="14"/>
  <c r="C478" i="14"/>
  <c r="P477" i="14"/>
  <c r="P476" i="14" s="1"/>
  <c r="C477" i="14"/>
  <c r="C476" i="14" s="1"/>
  <c r="R474" i="14"/>
  <c r="Q473" i="14"/>
  <c r="P473" i="14"/>
  <c r="O473" i="14"/>
  <c r="N473" i="14"/>
  <c r="M473" i="14"/>
  <c r="L473" i="14"/>
  <c r="K473" i="14"/>
  <c r="J473" i="14"/>
  <c r="I473" i="14"/>
  <c r="H473" i="14"/>
  <c r="G473" i="14"/>
  <c r="F473" i="14"/>
  <c r="E473" i="14"/>
  <c r="C473" i="14"/>
  <c r="Q472" i="14"/>
  <c r="P472" i="14"/>
  <c r="O472" i="14"/>
  <c r="N472" i="14"/>
  <c r="M472" i="14"/>
  <c r="L472" i="14"/>
  <c r="K472" i="14"/>
  <c r="J472" i="14"/>
  <c r="I472" i="14"/>
  <c r="H472" i="14"/>
  <c r="G472" i="14"/>
  <c r="F472" i="14"/>
  <c r="E472" i="14"/>
  <c r="C472" i="14"/>
  <c r="R471" i="14"/>
  <c r="Q470" i="14"/>
  <c r="P470" i="14"/>
  <c r="O470" i="14"/>
  <c r="N470" i="14"/>
  <c r="M470" i="14"/>
  <c r="L470" i="14"/>
  <c r="K470" i="14"/>
  <c r="J470" i="14"/>
  <c r="I470" i="14"/>
  <c r="H470" i="14"/>
  <c r="G470" i="14"/>
  <c r="F470" i="14"/>
  <c r="E470" i="14"/>
  <c r="C470" i="14"/>
  <c r="R469" i="14"/>
  <c r="R468" i="14" s="1"/>
  <c r="Q468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C468" i="14"/>
  <c r="R467" i="14"/>
  <c r="Q466" i="14"/>
  <c r="P466" i="14"/>
  <c r="O466" i="14"/>
  <c r="N466" i="14"/>
  <c r="M466" i="14"/>
  <c r="L466" i="14"/>
  <c r="K466" i="14"/>
  <c r="J466" i="14"/>
  <c r="I466" i="14"/>
  <c r="H466" i="14"/>
  <c r="G466" i="14"/>
  <c r="F466" i="14"/>
  <c r="E466" i="14"/>
  <c r="C466" i="14"/>
  <c r="R465" i="14"/>
  <c r="R464" i="14" s="1"/>
  <c r="Q464" i="14"/>
  <c r="P464" i="14"/>
  <c r="O464" i="14"/>
  <c r="N464" i="14"/>
  <c r="M464" i="14"/>
  <c r="L464" i="14"/>
  <c r="K464" i="14"/>
  <c r="J464" i="14"/>
  <c r="I464" i="14"/>
  <c r="H464" i="14"/>
  <c r="G464" i="14"/>
  <c r="G459" i="14" s="1"/>
  <c r="F464" i="14"/>
  <c r="E464" i="14"/>
  <c r="C464" i="14"/>
  <c r="J463" i="14"/>
  <c r="Q463" i="14" s="1"/>
  <c r="R463" i="14" s="1"/>
  <c r="R462" i="14" s="1"/>
  <c r="P462" i="14"/>
  <c r="P459" i="14" s="1"/>
  <c r="O462" i="14"/>
  <c r="N462" i="14"/>
  <c r="N459" i="14" s="1"/>
  <c r="M462" i="14"/>
  <c r="M459" i="14" s="1"/>
  <c r="L462" i="14"/>
  <c r="K462" i="14"/>
  <c r="I462" i="14"/>
  <c r="H462" i="14"/>
  <c r="G462" i="14"/>
  <c r="F462" i="14"/>
  <c r="E462" i="14"/>
  <c r="C462" i="14"/>
  <c r="R461" i="14"/>
  <c r="R460" i="14" s="1"/>
  <c r="Q460" i="14"/>
  <c r="P460" i="14"/>
  <c r="O460" i="14"/>
  <c r="N460" i="14"/>
  <c r="M460" i="14"/>
  <c r="L460" i="14"/>
  <c r="K460" i="14"/>
  <c r="J460" i="14"/>
  <c r="I460" i="14"/>
  <c r="H460" i="14"/>
  <c r="G460" i="14"/>
  <c r="F460" i="14"/>
  <c r="E460" i="14"/>
  <c r="C460" i="14"/>
  <c r="O459" i="14"/>
  <c r="R458" i="14"/>
  <c r="R457" i="14" s="1"/>
  <c r="Q457" i="14"/>
  <c r="P457" i="14"/>
  <c r="O457" i="14"/>
  <c r="N457" i="14"/>
  <c r="M457" i="14"/>
  <c r="L457" i="14"/>
  <c r="K457" i="14"/>
  <c r="J457" i="14"/>
  <c r="I457" i="14"/>
  <c r="H457" i="14"/>
  <c r="G457" i="14"/>
  <c r="F457" i="14"/>
  <c r="E457" i="14"/>
  <c r="C457" i="14"/>
  <c r="C454" i="14" s="1"/>
  <c r="R456" i="14"/>
  <c r="R455" i="14" s="1"/>
  <c r="Q455" i="14"/>
  <c r="P455" i="14"/>
  <c r="O455" i="14"/>
  <c r="O454" i="14" s="1"/>
  <c r="N455" i="14"/>
  <c r="M455" i="14"/>
  <c r="M454" i="14" s="1"/>
  <c r="L455" i="14"/>
  <c r="K455" i="14"/>
  <c r="K454" i="14" s="1"/>
  <c r="J455" i="14"/>
  <c r="I455" i="14"/>
  <c r="I454" i="14" s="1"/>
  <c r="H455" i="14"/>
  <c r="G455" i="14"/>
  <c r="G454" i="14" s="1"/>
  <c r="F455" i="14"/>
  <c r="E455" i="14"/>
  <c r="E454" i="14" s="1"/>
  <c r="C455" i="14"/>
  <c r="Q454" i="14"/>
  <c r="R453" i="14"/>
  <c r="R452" i="14"/>
  <c r="Q451" i="14"/>
  <c r="P451" i="14"/>
  <c r="P450" i="14" s="1"/>
  <c r="P447" i="14" s="1"/>
  <c r="O451" i="14"/>
  <c r="O450" i="14" s="1"/>
  <c r="O447" i="14" s="1"/>
  <c r="O446" i="14" s="1"/>
  <c r="N451" i="14"/>
  <c r="N450" i="14" s="1"/>
  <c r="N447" i="14" s="1"/>
  <c r="M451" i="14"/>
  <c r="M450" i="14" s="1"/>
  <c r="M447" i="14" s="1"/>
  <c r="M446" i="14" s="1"/>
  <c r="L451" i="14"/>
  <c r="L450" i="14" s="1"/>
  <c r="L447" i="14" s="1"/>
  <c r="K451" i="14"/>
  <c r="K450" i="14" s="1"/>
  <c r="K447" i="14" s="1"/>
  <c r="J451" i="14"/>
  <c r="J450" i="14" s="1"/>
  <c r="J447" i="14" s="1"/>
  <c r="I451" i="14"/>
  <c r="I450" i="14" s="1"/>
  <c r="I447" i="14" s="1"/>
  <c r="H451" i="14"/>
  <c r="H450" i="14" s="1"/>
  <c r="H447" i="14" s="1"/>
  <c r="G451" i="14"/>
  <c r="G450" i="14" s="1"/>
  <c r="G447" i="14" s="1"/>
  <c r="F451" i="14"/>
  <c r="F450" i="14" s="1"/>
  <c r="F447" i="14" s="1"/>
  <c r="E451" i="14"/>
  <c r="E450" i="14" s="1"/>
  <c r="E447" i="14" s="1"/>
  <c r="C451" i="14"/>
  <c r="C450" i="14" s="1"/>
  <c r="C447" i="14" s="1"/>
  <c r="Q450" i="14"/>
  <c r="Q447" i="14" s="1"/>
  <c r="R444" i="14"/>
  <c r="R443" i="14" s="1"/>
  <c r="R442" i="14" s="1"/>
  <c r="R441" i="14" s="1"/>
  <c r="Q443" i="14"/>
  <c r="Q442" i="14" s="1"/>
  <c r="Q441" i="14" s="1"/>
  <c r="P443" i="14"/>
  <c r="P442" i="14" s="1"/>
  <c r="P441" i="14" s="1"/>
  <c r="O443" i="14"/>
  <c r="O442" i="14" s="1"/>
  <c r="O441" i="14" s="1"/>
  <c r="N443" i="14"/>
  <c r="N442" i="14" s="1"/>
  <c r="N441" i="14" s="1"/>
  <c r="M443" i="14"/>
  <c r="M442" i="14" s="1"/>
  <c r="M441" i="14" s="1"/>
  <c r="L443" i="14"/>
  <c r="L442" i="14" s="1"/>
  <c r="L441" i="14" s="1"/>
  <c r="K443" i="14"/>
  <c r="K442" i="14" s="1"/>
  <c r="K441" i="14" s="1"/>
  <c r="J443" i="14"/>
  <c r="J442" i="14" s="1"/>
  <c r="J441" i="14" s="1"/>
  <c r="I443" i="14"/>
  <c r="H443" i="14"/>
  <c r="H442" i="14" s="1"/>
  <c r="H441" i="14" s="1"/>
  <c r="G443" i="14"/>
  <c r="G442" i="14" s="1"/>
  <c r="G441" i="14" s="1"/>
  <c r="F443" i="14"/>
  <c r="F442" i="14" s="1"/>
  <c r="F441" i="14" s="1"/>
  <c r="E443" i="14"/>
  <c r="D441" i="14"/>
  <c r="C443" i="14"/>
  <c r="C442" i="14" s="1"/>
  <c r="C441" i="14" s="1"/>
  <c r="I442" i="14"/>
  <c r="E442" i="14"/>
  <c r="E441" i="14" s="1"/>
  <c r="I441" i="14"/>
  <c r="I439" i="14"/>
  <c r="Q439" i="14" s="1"/>
  <c r="R439" i="14" s="1"/>
  <c r="R438" i="14" s="1"/>
  <c r="R437" i="14" s="1"/>
  <c r="P438" i="14"/>
  <c r="P437" i="14" s="1"/>
  <c r="O438" i="14"/>
  <c r="N438" i="14"/>
  <c r="M438" i="14"/>
  <c r="L438" i="14"/>
  <c r="K438" i="14"/>
  <c r="J438" i="14"/>
  <c r="I438" i="14"/>
  <c r="H438" i="14"/>
  <c r="G438" i="14"/>
  <c r="F438" i="14"/>
  <c r="E438" i="14"/>
  <c r="C438" i="14"/>
  <c r="O437" i="14"/>
  <c r="N437" i="14"/>
  <c r="M437" i="14"/>
  <c r="L437" i="14"/>
  <c r="K437" i="14"/>
  <c r="J437" i="14"/>
  <c r="I437" i="14"/>
  <c r="H437" i="14"/>
  <c r="G437" i="14"/>
  <c r="F437" i="14"/>
  <c r="E437" i="14"/>
  <c r="C437" i="14"/>
  <c r="R436" i="14"/>
  <c r="R435" i="14" s="1"/>
  <c r="R434" i="14" s="1"/>
  <c r="Q435" i="14"/>
  <c r="Q434" i="14" s="1"/>
  <c r="P435" i="14"/>
  <c r="O435" i="14"/>
  <c r="O434" i="14" s="1"/>
  <c r="N435" i="14"/>
  <c r="N434" i="14" s="1"/>
  <c r="N433" i="14" s="1"/>
  <c r="M435" i="14"/>
  <c r="M434" i="14" s="1"/>
  <c r="L435" i="14"/>
  <c r="K435" i="14"/>
  <c r="K434" i="14" s="1"/>
  <c r="J435" i="14"/>
  <c r="J434" i="14" s="1"/>
  <c r="J433" i="14" s="1"/>
  <c r="I435" i="14"/>
  <c r="I434" i="14" s="1"/>
  <c r="H435" i="14"/>
  <c r="G435" i="14"/>
  <c r="G434" i="14" s="1"/>
  <c r="F435" i="14"/>
  <c r="F434" i="14" s="1"/>
  <c r="F433" i="14" s="1"/>
  <c r="E435" i="14"/>
  <c r="E434" i="14" s="1"/>
  <c r="P434" i="14"/>
  <c r="L434" i="14"/>
  <c r="H434" i="14"/>
  <c r="D433" i="14"/>
  <c r="C433" i="14"/>
  <c r="R431" i="14"/>
  <c r="R430" i="14" s="1"/>
  <c r="Q430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C430" i="14"/>
  <c r="R429" i="14"/>
  <c r="R428" i="14" s="1"/>
  <c r="Q428" i="14"/>
  <c r="P428" i="14"/>
  <c r="O428" i="14"/>
  <c r="N428" i="14"/>
  <c r="M428" i="14"/>
  <c r="L428" i="14"/>
  <c r="K428" i="14"/>
  <c r="J428" i="14"/>
  <c r="I428" i="14"/>
  <c r="H428" i="14"/>
  <c r="G428" i="14"/>
  <c r="F428" i="14"/>
  <c r="E428" i="14"/>
  <c r="C428" i="14"/>
  <c r="R427" i="14"/>
  <c r="R426" i="14" s="1"/>
  <c r="Q426" i="14"/>
  <c r="P426" i="14"/>
  <c r="O426" i="14"/>
  <c r="O423" i="14" s="1"/>
  <c r="N426" i="14"/>
  <c r="M426" i="14"/>
  <c r="M423" i="14" s="1"/>
  <c r="L426" i="14"/>
  <c r="K426" i="14"/>
  <c r="K423" i="14" s="1"/>
  <c r="J426" i="14"/>
  <c r="I426" i="14"/>
  <c r="H426" i="14"/>
  <c r="G426" i="14"/>
  <c r="G423" i="14" s="1"/>
  <c r="F426" i="14"/>
  <c r="E426" i="14"/>
  <c r="E423" i="14" s="1"/>
  <c r="C426" i="14"/>
  <c r="R425" i="14"/>
  <c r="R424" i="14" s="1"/>
  <c r="Q424" i="14"/>
  <c r="P424" i="14"/>
  <c r="P423" i="14" s="1"/>
  <c r="O424" i="14"/>
  <c r="N424" i="14"/>
  <c r="N423" i="14" s="1"/>
  <c r="M424" i="14"/>
  <c r="L424" i="14"/>
  <c r="L423" i="14" s="1"/>
  <c r="K424" i="14"/>
  <c r="J424" i="14"/>
  <c r="J423" i="14" s="1"/>
  <c r="I424" i="14"/>
  <c r="H424" i="14"/>
  <c r="H423" i="14" s="1"/>
  <c r="G424" i="14"/>
  <c r="F424" i="14"/>
  <c r="F423" i="14" s="1"/>
  <c r="E424" i="14"/>
  <c r="C424" i="14"/>
  <c r="C423" i="14" s="1"/>
  <c r="I423" i="14"/>
  <c r="R422" i="14"/>
  <c r="R421" i="14" s="1"/>
  <c r="R420" i="14" s="1"/>
  <c r="Q421" i="14"/>
  <c r="P421" i="14"/>
  <c r="P420" i="14" s="1"/>
  <c r="O421" i="14"/>
  <c r="N421" i="14"/>
  <c r="N420" i="14" s="1"/>
  <c r="M421" i="14"/>
  <c r="L421" i="14"/>
  <c r="L420" i="14" s="1"/>
  <c r="K421" i="14"/>
  <c r="J421" i="14"/>
  <c r="J420" i="14" s="1"/>
  <c r="I421" i="14"/>
  <c r="H421" i="14"/>
  <c r="H420" i="14" s="1"/>
  <c r="G421" i="14"/>
  <c r="F421" i="14"/>
  <c r="F420" i="14" s="1"/>
  <c r="E421" i="14"/>
  <c r="C421" i="14"/>
  <c r="Q420" i="14"/>
  <c r="O420" i="14"/>
  <c r="M420" i="14"/>
  <c r="K420" i="14"/>
  <c r="I420" i="14"/>
  <c r="G420" i="14"/>
  <c r="E420" i="14"/>
  <c r="C420" i="14"/>
  <c r="R419" i="14"/>
  <c r="R418" i="14"/>
  <c r="R417" i="14"/>
  <c r="R416" i="14"/>
  <c r="Q415" i="14"/>
  <c r="Q414" i="14" s="1"/>
  <c r="P415" i="14"/>
  <c r="C415" i="14"/>
  <c r="P414" i="14"/>
  <c r="C414" i="14"/>
  <c r="R413" i="14"/>
  <c r="R412" i="14"/>
  <c r="Q411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C411" i="14"/>
  <c r="R410" i="14"/>
  <c r="R409" i="14"/>
  <c r="Q408" i="14"/>
  <c r="P408" i="14"/>
  <c r="O408" i="14"/>
  <c r="N408" i="14"/>
  <c r="M408" i="14"/>
  <c r="L408" i="14"/>
  <c r="K408" i="14"/>
  <c r="J408" i="14"/>
  <c r="I408" i="14"/>
  <c r="H408" i="14"/>
  <c r="G408" i="14"/>
  <c r="F408" i="14"/>
  <c r="E408" i="14"/>
  <c r="C408" i="14"/>
  <c r="R407" i="14"/>
  <c r="R406" i="14"/>
  <c r="Q405" i="14"/>
  <c r="Q404" i="14" s="1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C405" i="14"/>
  <c r="O404" i="14"/>
  <c r="N404" i="14"/>
  <c r="M404" i="14"/>
  <c r="L404" i="14"/>
  <c r="K404" i="14"/>
  <c r="J404" i="14"/>
  <c r="I404" i="14"/>
  <c r="H404" i="14"/>
  <c r="G404" i="14"/>
  <c r="F404" i="14"/>
  <c r="E404" i="14"/>
  <c r="C404" i="14"/>
  <c r="D403" i="14"/>
  <c r="R401" i="14"/>
  <c r="R400" i="14" s="1"/>
  <c r="R399" i="14" s="1"/>
  <c r="Q400" i="14"/>
  <c r="Q399" i="14" s="1"/>
  <c r="P400" i="14"/>
  <c r="P399" i="14" s="1"/>
  <c r="O400" i="14"/>
  <c r="N400" i="14"/>
  <c r="N399" i="14" s="1"/>
  <c r="M400" i="14"/>
  <c r="M399" i="14" s="1"/>
  <c r="L400" i="14"/>
  <c r="L399" i="14" s="1"/>
  <c r="K400" i="14"/>
  <c r="K399" i="14" s="1"/>
  <c r="J400" i="14"/>
  <c r="J399" i="14" s="1"/>
  <c r="I400" i="14"/>
  <c r="I399" i="14" s="1"/>
  <c r="H400" i="14"/>
  <c r="H399" i="14" s="1"/>
  <c r="G400" i="14"/>
  <c r="G399" i="14" s="1"/>
  <c r="F400" i="14"/>
  <c r="F399" i="14" s="1"/>
  <c r="E400" i="14"/>
  <c r="E399" i="14" s="1"/>
  <c r="C400" i="14"/>
  <c r="O399" i="14"/>
  <c r="C399" i="14"/>
  <c r="J398" i="14"/>
  <c r="I398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C397" i="14"/>
  <c r="R396" i="14"/>
  <c r="R395" i="14" s="1"/>
  <c r="Q395" i="14"/>
  <c r="P395" i="14"/>
  <c r="O395" i="14"/>
  <c r="N395" i="14"/>
  <c r="M395" i="14"/>
  <c r="L395" i="14"/>
  <c r="K395" i="14"/>
  <c r="J395" i="14"/>
  <c r="I395" i="14"/>
  <c r="H395" i="14"/>
  <c r="G395" i="14"/>
  <c r="F395" i="14"/>
  <c r="E395" i="14"/>
  <c r="C395" i="14"/>
  <c r="C393" i="14" s="1"/>
  <c r="R394" i="14"/>
  <c r="R393" i="14" s="1"/>
  <c r="Q393" i="14"/>
  <c r="P393" i="14"/>
  <c r="O393" i="14"/>
  <c r="N393" i="14"/>
  <c r="M393" i="14"/>
  <c r="L393" i="14"/>
  <c r="K393" i="14"/>
  <c r="J393" i="14"/>
  <c r="I393" i="14"/>
  <c r="H393" i="14"/>
  <c r="G393" i="14"/>
  <c r="F393" i="14"/>
  <c r="E393" i="14"/>
  <c r="C392" i="14"/>
  <c r="R391" i="14"/>
  <c r="R389" i="14"/>
  <c r="O388" i="14"/>
  <c r="N388" i="14"/>
  <c r="M388" i="14"/>
  <c r="L388" i="14"/>
  <c r="K388" i="14"/>
  <c r="J388" i="14"/>
  <c r="I388" i="14"/>
  <c r="H388" i="14"/>
  <c r="G388" i="14"/>
  <c r="F388" i="14"/>
  <c r="E388" i="14"/>
  <c r="C388" i="14"/>
  <c r="Q385" i="14"/>
  <c r="P385" i="14"/>
  <c r="P380" i="14" s="1"/>
  <c r="O385" i="14"/>
  <c r="N385" i="14"/>
  <c r="M385" i="14"/>
  <c r="L385" i="14"/>
  <c r="K385" i="14"/>
  <c r="J385" i="14"/>
  <c r="I385" i="14"/>
  <c r="H385" i="14"/>
  <c r="G385" i="14"/>
  <c r="F385" i="14"/>
  <c r="E385" i="14"/>
  <c r="C385" i="14"/>
  <c r="C380" i="14" s="1"/>
  <c r="C379" i="14" s="1"/>
  <c r="R382" i="14"/>
  <c r="R381" i="14" s="1"/>
  <c r="R380" i="14" s="1"/>
  <c r="Q381" i="14"/>
  <c r="Q380" i="14" s="1"/>
  <c r="L381" i="14"/>
  <c r="K381" i="14"/>
  <c r="J381" i="14"/>
  <c r="I381" i="14"/>
  <c r="H381" i="14"/>
  <c r="G381" i="14"/>
  <c r="F381" i="14"/>
  <c r="E381" i="14"/>
  <c r="R377" i="14"/>
  <c r="R376" i="14"/>
  <c r="R375" i="14"/>
  <c r="R374" i="14"/>
  <c r="R373" i="14"/>
  <c r="Q372" i="14"/>
  <c r="Q371" i="14" s="1"/>
  <c r="Q370" i="14" s="1"/>
  <c r="P372" i="14"/>
  <c r="P371" i="14" s="1"/>
  <c r="P370" i="14" s="1"/>
  <c r="O372" i="14"/>
  <c r="N372" i="14"/>
  <c r="M372" i="14"/>
  <c r="L372" i="14"/>
  <c r="K372" i="14"/>
  <c r="J372" i="14"/>
  <c r="I372" i="14"/>
  <c r="H372" i="14"/>
  <c r="G372" i="14"/>
  <c r="F372" i="14"/>
  <c r="E372" i="14"/>
  <c r="C372" i="14"/>
  <c r="O371" i="14"/>
  <c r="N371" i="14"/>
  <c r="N370" i="14" s="1"/>
  <c r="M371" i="14"/>
  <c r="M370" i="14" s="1"/>
  <c r="L371" i="14"/>
  <c r="L370" i="14" s="1"/>
  <c r="K371" i="14"/>
  <c r="K370" i="14" s="1"/>
  <c r="J371" i="14"/>
  <c r="I371" i="14"/>
  <c r="I370" i="14" s="1"/>
  <c r="H371" i="14"/>
  <c r="G371" i="14"/>
  <c r="G370" i="14" s="1"/>
  <c r="F371" i="14"/>
  <c r="E371" i="14"/>
  <c r="E370" i="14" s="1"/>
  <c r="C371" i="14"/>
  <c r="O370" i="14"/>
  <c r="J370" i="14"/>
  <c r="H370" i="14"/>
  <c r="F370" i="14"/>
  <c r="D370" i="14"/>
  <c r="C370" i="14"/>
  <c r="R368" i="14"/>
  <c r="R367" i="14"/>
  <c r="Q366" i="14"/>
  <c r="Q365" i="14" s="1"/>
  <c r="P366" i="14"/>
  <c r="P365" i="14" s="1"/>
  <c r="O366" i="14"/>
  <c r="O365" i="14" s="1"/>
  <c r="N366" i="14"/>
  <c r="M366" i="14"/>
  <c r="M365" i="14" s="1"/>
  <c r="L366" i="14"/>
  <c r="L365" i="14" s="1"/>
  <c r="K366" i="14"/>
  <c r="K365" i="14" s="1"/>
  <c r="J366" i="14"/>
  <c r="I366" i="14"/>
  <c r="I365" i="14" s="1"/>
  <c r="H366" i="14"/>
  <c r="H365" i="14" s="1"/>
  <c r="G366" i="14"/>
  <c r="G365" i="14" s="1"/>
  <c r="F366" i="14"/>
  <c r="E366" i="14"/>
  <c r="E365" i="14" s="1"/>
  <c r="C366" i="14"/>
  <c r="C365" i="14" s="1"/>
  <c r="N365" i="14"/>
  <c r="J365" i="14"/>
  <c r="F365" i="14"/>
  <c r="R364" i="14"/>
  <c r="R363" i="14"/>
  <c r="Q362" i="14"/>
  <c r="Q361" i="14" s="1"/>
  <c r="P362" i="14"/>
  <c r="P361" i="14" s="1"/>
  <c r="O362" i="14"/>
  <c r="O361" i="14" s="1"/>
  <c r="N362" i="14"/>
  <c r="N361" i="14" s="1"/>
  <c r="M362" i="14"/>
  <c r="M361" i="14" s="1"/>
  <c r="L362" i="14"/>
  <c r="L361" i="14" s="1"/>
  <c r="K362" i="14"/>
  <c r="K361" i="14" s="1"/>
  <c r="J362" i="14"/>
  <c r="J361" i="14" s="1"/>
  <c r="I362" i="14"/>
  <c r="I361" i="14" s="1"/>
  <c r="H362" i="14"/>
  <c r="H361" i="14" s="1"/>
  <c r="G362" i="14"/>
  <c r="G361" i="14" s="1"/>
  <c r="F362" i="14"/>
  <c r="F361" i="14" s="1"/>
  <c r="E362" i="14"/>
  <c r="E361" i="14" s="1"/>
  <c r="C362" i="14"/>
  <c r="C361" i="14" s="1"/>
  <c r="R360" i="14"/>
  <c r="R359" i="14"/>
  <c r="R355" i="14"/>
  <c r="R354" i="14" s="1"/>
  <c r="R353" i="14"/>
  <c r="R352" i="14"/>
  <c r="Q351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C351" i="14"/>
  <c r="R350" i="14"/>
  <c r="R349" i="14" s="1"/>
  <c r="Q349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C349" i="14"/>
  <c r="R348" i="14"/>
  <c r="R347" i="14"/>
  <c r="R346" i="14"/>
  <c r="R345" i="14"/>
  <c r="R344" i="14"/>
  <c r="Q343" i="14"/>
  <c r="P343" i="14"/>
  <c r="O343" i="14"/>
  <c r="N343" i="14"/>
  <c r="M343" i="14"/>
  <c r="L343" i="14"/>
  <c r="K343" i="14"/>
  <c r="J343" i="14"/>
  <c r="I343" i="14"/>
  <c r="H343" i="14"/>
  <c r="G343" i="14"/>
  <c r="F343" i="14"/>
  <c r="E343" i="14"/>
  <c r="C343" i="14"/>
  <c r="R342" i="14"/>
  <c r="R341" i="14"/>
  <c r="Q340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C340" i="14"/>
  <c r="R338" i="14"/>
  <c r="R337" i="14" s="1"/>
  <c r="Q337" i="14"/>
  <c r="P337" i="14"/>
  <c r="O337" i="14"/>
  <c r="N337" i="14"/>
  <c r="M337" i="14"/>
  <c r="L337" i="14"/>
  <c r="K337" i="14"/>
  <c r="J337" i="14"/>
  <c r="I337" i="14"/>
  <c r="H337" i="14"/>
  <c r="G337" i="14"/>
  <c r="F337" i="14"/>
  <c r="E337" i="14"/>
  <c r="C337" i="14"/>
  <c r="R336" i="14"/>
  <c r="R334" i="14" s="1"/>
  <c r="O334" i="14"/>
  <c r="N334" i="14"/>
  <c r="M334" i="14"/>
  <c r="L334" i="14"/>
  <c r="K334" i="14"/>
  <c r="J334" i="14"/>
  <c r="I334" i="14"/>
  <c r="H334" i="14"/>
  <c r="G334" i="14"/>
  <c r="F334" i="14"/>
  <c r="E334" i="14"/>
  <c r="C334" i="14"/>
  <c r="R333" i="14"/>
  <c r="R332" i="14" s="1"/>
  <c r="Q332" i="14"/>
  <c r="P332" i="14"/>
  <c r="O332" i="14"/>
  <c r="N332" i="14"/>
  <c r="M332" i="14"/>
  <c r="L332" i="14"/>
  <c r="K332" i="14"/>
  <c r="J332" i="14"/>
  <c r="I332" i="14"/>
  <c r="H332" i="14"/>
  <c r="G332" i="14"/>
  <c r="F332" i="14"/>
  <c r="E332" i="14"/>
  <c r="C332" i="14"/>
  <c r="R331" i="14"/>
  <c r="R330" i="14"/>
  <c r="R329" i="14"/>
  <c r="Q328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C328" i="14"/>
  <c r="R327" i="14"/>
  <c r="R326" i="14"/>
  <c r="Q325" i="14"/>
  <c r="P325" i="14"/>
  <c r="O325" i="14"/>
  <c r="N325" i="14"/>
  <c r="M325" i="14"/>
  <c r="L325" i="14"/>
  <c r="K325" i="14"/>
  <c r="J325" i="14"/>
  <c r="I325" i="14"/>
  <c r="H325" i="14"/>
  <c r="G325" i="14"/>
  <c r="F325" i="14"/>
  <c r="E325" i="14"/>
  <c r="C325" i="14"/>
  <c r="R324" i="14"/>
  <c r="R323" i="14"/>
  <c r="R322" i="14"/>
  <c r="R321" i="14"/>
  <c r="R320" i="14"/>
  <c r="Q319" i="14"/>
  <c r="P319" i="14"/>
  <c r="C319" i="14"/>
  <c r="D317" i="14"/>
  <c r="R313" i="14"/>
  <c r="R312" i="14"/>
  <c r="J311" i="14"/>
  <c r="J310" i="14" s="1"/>
  <c r="J309" i="14" s="1"/>
  <c r="J308" i="14" s="1"/>
  <c r="I311" i="14"/>
  <c r="I310" i="14" s="1"/>
  <c r="I309" i="14" s="1"/>
  <c r="I308" i="14" s="1"/>
  <c r="H311" i="14"/>
  <c r="H310" i="14" s="1"/>
  <c r="H309" i="14" s="1"/>
  <c r="H308" i="14" s="1"/>
  <c r="P310" i="14"/>
  <c r="C310" i="14"/>
  <c r="P309" i="14"/>
  <c r="P308" i="14" s="1"/>
  <c r="C309" i="14"/>
  <c r="C308" i="14" s="1"/>
  <c r="R306" i="14"/>
  <c r="R304" i="14" s="1"/>
  <c r="Q299" i="14"/>
  <c r="C304" i="14"/>
  <c r="R303" i="14"/>
  <c r="R302" i="14" s="1"/>
  <c r="P302" i="14"/>
  <c r="P299" i="14" s="1"/>
  <c r="C302" i="14"/>
  <c r="R298" i="14"/>
  <c r="R297" i="14" s="1"/>
  <c r="Q297" i="14"/>
  <c r="P297" i="14"/>
  <c r="C297" i="14"/>
  <c r="R296" i="14"/>
  <c r="R295" i="14"/>
  <c r="P294" i="14"/>
  <c r="C294" i="14"/>
  <c r="R293" i="14"/>
  <c r="R292" i="14"/>
  <c r="R291" i="14"/>
  <c r="R290" i="14"/>
  <c r="P289" i="14"/>
  <c r="P288" i="14" s="1"/>
  <c r="P287" i="14" s="1"/>
  <c r="N287" i="14"/>
  <c r="J287" i="14"/>
  <c r="H287" i="14"/>
  <c r="F287" i="14"/>
  <c r="C289" i="14"/>
  <c r="C288" i="14" s="1"/>
  <c r="J285" i="14"/>
  <c r="I285" i="14"/>
  <c r="I284" i="14" s="1"/>
  <c r="I283" i="14" s="1"/>
  <c r="I282" i="14" s="1"/>
  <c r="H285" i="14"/>
  <c r="G285" i="14"/>
  <c r="G284" i="14" s="1"/>
  <c r="G283" i="14" s="1"/>
  <c r="G282" i="14" s="1"/>
  <c r="F285" i="14"/>
  <c r="P284" i="14"/>
  <c r="C284" i="14"/>
  <c r="P283" i="14"/>
  <c r="P282" i="14" s="1"/>
  <c r="N282" i="14"/>
  <c r="E282" i="14"/>
  <c r="C283" i="14"/>
  <c r="C282" i="14" s="1"/>
  <c r="O282" i="14"/>
  <c r="M282" i="14"/>
  <c r="K282" i="14"/>
  <c r="D282" i="14"/>
  <c r="R278" i="14"/>
  <c r="R277" i="14" s="1"/>
  <c r="R276" i="14" s="1"/>
  <c r="Q277" i="14"/>
  <c r="Q276" i="14" s="1"/>
  <c r="C277" i="14"/>
  <c r="C276" i="14" s="1"/>
  <c r="J275" i="14"/>
  <c r="J274" i="14" s="1"/>
  <c r="J273" i="14" s="1"/>
  <c r="I275" i="14"/>
  <c r="I274" i="14" s="1"/>
  <c r="I273" i="14" s="1"/>
  <c r="H275" i="14"/>
  <c r="H274" i="14" s="1"/>
  <c r="H273" i="14" s="1"/>
  <c r="G275" i="14"/>
  <c r="C274" i="14"/>
  <c r="C273" i="14" s="1"/>
  <c r="R270" i="14"/>
  <c r="R269" i="14"/>
  <c r="R268" i="14"/>
  <c r="R267" i="14"/>
  <c r="Q266" i="14"/>
  <c r="Q265" i="14" s="1"/>
  <c r="P266" i="14"/>
  <c r="P265" i="14" s="1"/>
  <c r="O266" i="14"/>
  <c r="O265" i="14" s="1"/>
  <c r="N266" i="14"/>
  <c r="M266" i="14"/>
  <c r="M265" i="14" s="1"/>
  <c r="L266" i="14"/>
  <c r="K266" i="14"/>
  <c r="K265" i="14" s="1"/>
  <c r="J266" i="14"/>
  <c r="I266" i="14"/>
  <c r="I265" i="14" s="1"/>
  <c r="H266" i="14"/>
  <c r="G266" i="14"/>
  <c r="G265" i="14" s="1"/>
  <c r="F266" i="14"/>
  <c r="E266" i="14"/>
  <c r="E265" i="14" s="1"/>
  <c r="C266" i="14"/>
  <c r="C265" i="14" s="1"/>
  <c r="N265" i="14"/>
  <c r="L265" i="14"/>
  <c r="J265" i="14"/>
  <c r="H265" i="14"/>
  <c r="F265" i="14"/>
  <c r="R264" i="14"/>
  <c r="R263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C262" i="14"/>
  <c r="R261" i="14"/>
  <c r="R260" i="14" s="1"/>
  <c r="Q260" i="14"/>
  <c r="P260" i="14"/>
  <c r="O260" i="14"/>
  <c r="N260" i="14"/>
  <c r="M260" i="14"/>
  <c r="M251" i="14" s="1"/>
  <c r="L260" i="14"/>
  <c r="K260" i="14"/>
  <c r="J260" i="14"/>
  <c r="I260" i="14"/>
  <c r="H260" i="14"/>
  <c r="G260" i="14"/>
  <c r="F260" i="14"/>
  <c r="E260" i="14"/>
  <c r="E251" i="14" s="1"/>
  <c r="C260" i="14"/>
  <c r="R259" i="14"/>
  <c r="R258" i="14" s="1"/>
  <c r="Q258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C258" i="14"/>
  <c r="R257" i="14"/>
  <c r="R256" i="14"/>
  <c r="Q255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C255" i="14"/>
  <c r="R254" i="14"/>
  <c r="R253" i="14"/>
  <c r="Q252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C252" i="14"/>
  <c r="C251" i="14" s="1"/>
  <c r="R250" i="14"/>
  <c r="R248" i="14"/>
  <c r="O247" i="14"/>
  <c r="M247" i="14"/>
  <c r="L247" i="14"/>
  <c r="K247" i="14"/>
  <c r="J247" i="14"/>
  <c r="I247" i="14"/>
  <c r="H247" i="14"/>
  <c r="G247" i="14"/>
  <c r="F247" i="14"/>
  <c r="E247" i="14"/>
  <c r="C247" i="14"/>
  <c r="R246" i="14"/>
  <c r="R245" i="14" s="1"/>
  <c r="Q245" i="14"/>
  <c r="P245" i="14"/>
  <c r="O245" i="14"/>
  <c r="N245" i="14"/>
  <c r="M245" i="14"/>
  <c r="L245" i="14"/>
  <c r="K245" i="14"/>
  <c r="J245" i="14"/>
  <c r="I245" i="14"/>
  <c r="H245" i="14"/>
  <c r="G245" i="14"/>
  <c r="F245" i="14"/>
  <c r="E245" i="14"/>
  <c r="C245" i="14"/>
  <c r="R244" i="14"/>
  <c r="R243" i="14"/>
  <c r="R242" i="14"/>
  <c r="R241" i="14"/>
  <c r="R240" i="14"/>
  <c r="R239" i="14"/>
  <c r="R238" i="14"/>
  <c r="P237" i="14"/>
  <c r="O237" i="14"/>
  <c r="M237" i="14"/>
  <c r="L237" i="14"/>
  <c r="K237" i="14"/>
  <c r="J237" i="14"/>
  <c r="I237" i="14"/>
  <c r="H237" i="14"/>
  <c r="G237" i="14"/>
  <c r="F237" i="14"/>
  <c r="E237" i="14"/>
  <c r="C237" i="14"/>
  <c r="C224" i="14" s="1"/>
  <c r="R236" i="14"/>
  <c r="R235" i="14" s="1"/>
  <c r="Q235" i="14"/>
  <c r="P235" i="14"/>
  <c r="O235" i="14"/>
  <c r="N235" i="14"/>
  <c r="M235" i="14"/>
  <c r="L235" i="14"/>
  <c r="K235" i="14"/>
  <c r="J235" i="14"/>
  <c r="I235" i="14"/>
  <c r="H235" i="14"/>
  <c r="G235" i="14"/>
  <c r="F235" i="14"/>
  <c r="E235" i="14"/>
  <c r="C235" i="14"/>
  <c r="R234" i="14"/>
  <c r="R233" i="14"/>
  <c r="R232" i="14"/>
  <c r="R231" i="14"/>
  <c r="Q230" i="14"/>
  <c r="P230" i="14"/>
  <c r="O230" i="14"/>
  <c r="N230" i="14"/>
  <c r="M230" i="14"/>
  <c r="L230" i="14"/>
  <c r="K230" i="14"/>
  <c r="J230" i="14"/>
  <c r="I230" i="14"/>
  <c r="H230" i="14"/>
  <c r="G230" i="14"/>
  <c r="F230" i="14"/>
  <c r="E230" i="14"/>
  <c r="C230" i="14"/>
  <c r="R229" i="14"/>
  <c r="R228" i="14" s="1"/>
  <c r="Q228" i="14"/>
  <c r="P228" i="14"/>
  <c r="O228" i="14"/>
  <c r="N228" i="14"/>
  <c r="M228" i="14"/>
  <c r="L228" i="14"/>
  <c r="K228" i="14"/>
  <c r="J228" i="14"/>
  <c r="I228" i="14"/>
  <c r="H228" i="14"/>
  <c r="G228" i="14"/>
  <c r="F228" i="14"/>
  <c r="E228" i="14"/>
  <c r="C228" i="14"/>
  <c r="R227" i="14"/>
  <c r="R226" i="14"/>
  <c r="Q225" i="14"/>
  <c r="P225" i="14"/>
  <c r="O225" i="14"/>
  <c r="M225" i="14"/>
  <c r="L225" i="14"/>
  <c r="K225" i="14"/>
  <c r="K224" i="14" s="1"/>
  <c r="J225" i="14"/>
  <c r="I225" i="14"/>
  <c r="I224" i="14" s="1"/>
  <c r="H225" i="14"/>
  <c r="G225" i="14"/>
  <c r="G224" i="14" s="1"/>
  <c r="F225" i="14"/>
  <c r="E225" i="14"/>
  <c r="C225" i="14"/>
  <c r="O224" i="14"/>
  <c r="E224" i="14"/>
  <c r="R223" i="14"/>
  <c r="R222" i="14"/>
  <c r="R221" i="14"/>
  <c r="Q220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C220" i="14"/>
  <c r="R219" i="14"/>
  <c r="R218" i="14"/>
  <c r="Q217" i="14"/>
  <c r="P217" i="14"/>
  <c r="O217" i="14"/>
  <c r="N217" i="14"/>
  <c r="M217" i="14"/>
  <c r="L217" i="14"/>
  <c r="K217" i="14"/>
  <c r="J217" i="14"/>
  <c r="I217" i="14"/>
  <c r="H217" i="14"/>
  <c r="H201" i="14" s="1"/>
  <c r="G217" i="14"/>
  <c r="F217" i="14"/>
  <c r="E217" i="14"/>
  <c r="C217" i="14"/>
  <c r="R216" i="14"/>
  <c r="R215" i="14" s="1"/>
  <c r="Q215" i="14"/>
  <c r="P215" i="14"/>
  <c r="O215" i="14"/>
  <c r="N215" i="14"/>
  <c r="M215" i="14"/>
  <c r="L215" i="14"/>
  <c r="K215" i="14"/>
  <c r="J215" i="14"/>
  <c r="I215" i="14"/>
  <c r="H215" i="14"/>
  <c r="G215" i="14"/>
  <c r="F215" i="14"/>
  <c r="E215" i="14"/>
  <c r="C215" i="14"/>
  <c r="R214" i="14"/>
  <c r="R213" i="14" s="1"/>
  <c r="Q213" i="14"/>
  <c r="P213" i="14"/>
  <c r="O213" i="14"/>
  <c r="M213" i="14"/>
  <c r="L213" i="14"/>
  <c r="K213" i="14"/>
  <c r="J213" i="14"/>
  <c r="I213" i="14"/>
  <c r="H213" i="14"/>
  <c r="G213" i="14"/>
  <c r="F213" i="14"/>
  <c r="E213" i="14"/>
  <c r="C213" i="14"/>
  <c r="R212" i="14"/>
  <c r="R211" i="14"/>
  <c r="R210" i="14"/>
  <c r="R209" i="14"/>
  <c r="Q208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C208" i="14"/>
  <c r="R207" i="14"/>
  <c r="R206" i="14"/>
  <c r="R205" i="14"/>
  <c r="R204" i="14"/>
  <c r="R203" i="14"/>
  <c r="Q202" i="14"/>
  <c r="P202" i="14"/>
  <c r="O202" i="14"/>
  <c r="M202" i="14"/>
  <c r="L202" i="14"/>
  <c r="K202" i="14"/>
  <c r="J202" i="14"/>
  <c r="I202" i="14"/>
  <c r="H202" i="14"/>
  <c r="G202" i="14"/>
  <c r="F202" i="14"/>
  <c r="E202" i="14"/>
  <c r="C202" i="14"/>
  <c r="L201" i="14"/>
  <c r="R200" i="14"/>
  <c r="R199" i="14"/>
  <c r="Q198" i="14"/>
  <c r="P198" i="14"/>
  <c r="O198" i="14"/>
  <c r="O191" i="14" s="1"/>
  <c r="N198" i="14"/>
  <c r="M198" i="14"/>
  <c r="L198" i="14"/>
  <c r="K198" i="14"/>
  <c r="J198" i="14"/>
  <c r="I198" i="14"/>
  <c r="I191" i="14" s="1"/>
  <c r="H198" i="14"/>
  <c r="G198" i="14"/>
  <c r="G191" i="14" s="1"/>
  <c r="F198" i="14"/>
  <c r="E198" i="14"/>
  <c r="E191" i="14" s="1"/>
  <c r="C198" i="14"/>
  <c r="C191" i="14" s="1"/>
  <c r="R195" i="14"/>
  <c r="R194" i="14" s="1"/>
  <c r="P194" i="14"/>
  <c r="O195" i="14"/>
  <c r="O194" i="14" s="1"/>
  <c r="N195" i="14"/>
  <c r="N194" i="14" s="1"/>
  <c r="M195" i="14"/>
  <c r="M194" i="14" s="1"/>
  <c r="L195" i="14"/>
  <c r="L194" i="14" s="1"/>
  <c r="K195" i="14"/>
  <c r="K194" i="14" s="1"/>
  <c r="J195" i="14"/>
  <c r="J194" i="14" s="1"/>
  <c r="I195" i="14"/>
  <c r="I194" i="14" s="1"/>
  <c r="H195" i="14"/>
  <c r="H194" i="14" s="1"/>
  <c r="G195" i="14"/>
  <c r="G194" i="14" s="1"/>
  <c r="F195" i="14"/>
  <c r="F194" i="14" s="1"/>
  <c r="E195" i="14"/>
  <c r="E194" i="14" s="1"/>
  <c r="C195" i="14"/>
  <c r="Q194" i="14"/>
  <c r="C194" i="14"/>
  <c r="R193" i="14"/>
  <c r="R192" i="14" s="1"/>
  <c r="Q192" i="14"/>
  <c r="P192" i="14"/>
  <c r="O192" i="14"/>
  <c r="M192" i="14"/>
  <c r="L192" i="14"/>
  <c r="K192" i="14"/>
  <c r="J192" i="14"/>
  <c r="I192" i="14"/>
  <c r="H192" i="14"/>
  <c r="G192" i="14"/>
  <c r="F192" i="14"/>
  <c r="E192" i="14"/>
  <c r="C192" i="14"/>
  <c r="J191" i="14"/>
  <c r="H191" i="14"/>
  <c r="F191" i="14"/>
  <c r="R188" i="14"/>
  <c r="R187" i="14"/>
  <c r="Q185" i="14"/>
  <c r="P186" i="14"/>
  <c r="P185" i="14" s="1"/>
  <c r="O186" i="14"/>
  <c r="O185" i="14" s="1"/>
  <c r="N186" i="14"/>
  <c r="M186" i="14"/>
  <c r="M185" i="14" s="1"/>
  <c r="L186" i="14"/>
  <c r="L185" i="14" s="1"/>
  <c r="K186" i="14"/>
  <c r="K185" i="14" s="1"/>
  <c r="J186" i="14"/>
  <c r="I186" i="14"/>
  <c r="I185" i="14" s="1"/>
  <c r="H186" i="14"/>
  <c r="H185" i="14" s="1"/>
  <c r="G186" i="14"/>
  <c r="G185" i="14" s="1"/>
  <c r="F186" i="14"/>
  <c r="E186" i="14"/>
  <c r="E185" i="14" s="1"/>
  <c r="C186" i="14"/>
  <c r="C185" i="14" s="1"/>
  <c r="N185" i="14"/>
  <c r="J185" i="14"/>
  <c r="F185" i="14"/>
  <c r="R184" i="14"/>
  <c r="R183" i="14" s="1"/>
  <c r="Q183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C183" i="14"/>
  <c r="R182" i="14"/>
  <c r="R181" i="14" s="1"/>
  <c r="Q181" i="14"/>
  <c r="P181" i="14"/>
  <c r="O181" i="14"/>
  <c r="N181" i="14"/>
  <c r="M181" i="14"/>
  <c r="L181" i="14"/>
  <c r="K181" i="14"/>
  <c r="J181" i="14"/>
  <c r="I181" i="14"/>
  <c r="H181" i="14"/>
  <c r="G181" i="14"/>
  <c r="F181" i="14"/>
  <c r="E181" i="14"/>
  <c r="C181" i="14"/>
  <c r="R179" i="14"/>
  <c r="Q178" i="14"/>
  <c r="P178" i="14"/>
  <c r="P177" i="14" s="1"/>
  <c r="O178" i="14"/>
  <c r="N178" i="14"/>
  <c r="M178" i="14"/>
  <c r="L178" i="14"/>
  <c r="K178" i="14"/>
  <c r="J178" i="14"/>
  <c r="I178" i="14"/>
  <c r="H178" i="14"/>
  <c r="H177" i="14" s="1"/>
  <c r="G178" i="14"/>
  <c r="F178" i="14"/>
  <c r="E178" i="14"/>
  <c r="C178" i="14"/>
  <c r="L177" i="14"/>
  <c r="R176" i="14"/>
  <c r="R175" i="14" s="1"/>
  <c r="Q175" i="14"/>
  <c r="P175" i="14"/>
  <c r="O175" i="14"/>
  <c r="N175" i="14"/>
  <c r="N172" i="14" s="1"/>
  <c r="M175" i="14"/>
  <c r="L175" i="14"/>
  <c r="K175" i="14"/>
  <c r="J175" i="14"/>
  <c r="J172" i="14" s="1"/>
  <c r="I175" i="14"/>
  <c r="H175" i="14"/>
  <c r="G175" i="14"/>
  <c r="F175" i="14"/>
  <c r="F172" i="14" s="1"/>
  <c r="E175" i="14"/>
  <c r="C175" i="14"/>
  <c r="R174" i="14"/>
  <c r="R173" i="14" s="1"/>
  <c r="Q173" i="14"/>
  <c r="P173" i="14"/>
  <c r="O173" i="14"/>
  <c r="O172" i="14" s="1"/>
  <c r="N173" i="14"/>
  <c r="M173" i="14"/>
  <c r="M172" i="14" s="1"/>
  <c r="L173" i="14"/>
  <c r="K173" i="14"/>
  <c r="K172" i="14" s="1"/>
  <c r="J173" i="14"/>
  <c r="I173" i="14"/>
  <c r="I172" i="14" s="1"/>
  <c r="H173" i="14"/>
  <c r="G173" i="14"/>
  <c r="G172" i="14" s="1"/>
  <c r="F173" i="14"/>
  <c r="E173" i="14"/>
  <c r="E172" i="14" s="1"/>
  <c r="C173" i="14"/>
  <c r="P172" i="14"/>
  <c r="L172" i="14"/>
  <c r="H172" i="14"/>
  <c r="C172" i="14"/>
  <c r="R171" i="14"/>
  <c r="R170" i="14" s="1"/>
  <c r="Q170" i="14"/>
  <c r="P170" i="14"/>
  <c r="O170" i="14"/>
  <c r="N170" i="14"/>
  <c r="M170" i="14"/>
  <c r="L170" i="14"/>
  <c r="K170" i="14"/>
  <c r="J170" i="14"/>
  <c r="I170" i="14"/>
  <c r="H170" i="14"/>
  <c r="G170" i="14"/>
  <c r="F170" i="14"/>
  <c r="E170" i="14"/>
  <c r="D157" i="14"/>
  <c r="C170" i="14"/>
  <c r="R169" i="14"/>
  <c r="R168" i="14"/>
  <c r="R167" i="14"/>
  <c r="R166" i="14"/>
  <c r="Q165" i="14"/>
  <c r="Q164" i="14" s="1"/>
  <c r="P165" i="14"/>
  <c r="P164" i="14" s="1"/>
  <c r="O165" i="14"/>
  <c r="N165" i="14"/>
  <c r="N164" i="14" s="1"/>
  <c r="M165" i="14"/>
  <c r="L165" i="14"/>
  <c r="L164" i="14" s="1"/>
  <c r="K165" i="14"/>
  <c r="J165" i="14"/>
  <c r="J164" i="14" s="1"/>
  <c r="I165" i="14"/>
  <c r="H165" i="14"/>
  <c r="H164" i="14" s="1"/>
  <c r="G165" i="14"/>
  <c r="F165" i="14"/>
  <c r="F164" i="14" s="1"/>
  <c r="E165" i="14"/>
  <c r="C165" i="14"/>
  <c r="C164" i="14" s="1"/>
  <c r="O164" i="14"/>
  <c r="M164" i="14"/>
  <c r="K164" i="14"/>
  <c r="I164" i="14"/>
  <c r="G164" i="14"/>
  <c r="E164" i="14"/>
  <c r="R163" i="14"/>
  <c r="R162" i="14" s="1"/>
  <c r="Q162" i="14"/>
  <c r="P162" i="14"/>
  <c r="C162" i="14"/>
  <c r="R161" i="14"/>
  <c r="R159" i="14" s="1"/>
  <c r="Q159" i="14"/>
  <c r="P159" i="14"/>
  <c r="O159" i="14"/>
  <c r="N159" i="14"/>
  <c r="M159" i="14"/>
  <c r="L159" i="14"/>
  <c r="K159" i="14"/>
  <c r="J159" i="14"/>
  <c r="I159" i="14"/>
  <c r="H159" i="14"/>
  <c r="G159" i="14"/>
  <c r="F159" i="14"/>
  <c r="E159" i="14"/>
  <c r="C159" i="14"/>
  <c r="R155" i="14"/>
  <c r="R154" i="14" s="1"/>
  <c r="R153" i="14" s="1"/>
  <c r="Q154" i="14"/>
  <c r="Q153" i="14" s="1"/>
  <c r="P154" i="14"/>
  <c r="P153" i="14" s="1"/>
  <c r="O154" i="14"/>
  <c r="O153" i="14" s="1"/>
  <c r="N154" i="14"/>
  <c r="N153" i="14" s="1"/>
  <c r="M154" i="14"/>
  <c r="M153" i="14" s="1"/>
  <c r="L154" i="14"/>
  <c r="L153" i="14" s="1"/>
  <c r="K154" i="14"/>
  <c r="K153" i="14" s="1"/>
  <c r="J154" i="14"/>
  <c r="J153" i="14" s="1"/>
  <c r="I154" i="14"/>
  <c r="I153" i="14" s="1"/>
  <c r="H154" i="14"/>
  <c r="H153" i="14" s="1"/>
  <c r="G154" i="14"/>
  <c r="G153" i="14" s="1"/>
  <c r="F154" i="14"/>
  <c r="F153" i="14" s="1"/>
  <c r="E154" i="14"/>
  <c r="E153" i="14" s="1"/>
  <c r="C154" i="14"/>
  <c r="C153" i="14" s="1"/>
  <c r="R152" i="14"/>
  <c r="R151" i="14"/>
  <c r="E150" i="14"/>
  <c r="F150" i="14" s="1"/>
  <c r="C149" i="14"/>
  <c r="R148" i="14"/>
  <c r="R147" i="14" s="1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C147" i="14"/>
  <c r="R143" i="14"/>
  <c r="R142" i="14" s="1"/>
  <c r="Q142" i="14"/>
  <c r="P142" i="14"/>
  <c r="O142" i="14"/>
  <c r="N142" i="14"/>
  <c r="M142" i="14"/>
  <c r="L142" i="14"/>
  <c r="L139" i="14" s="1"/>
  <c r="K142" i="14"/>
  <c r="J142" i="14"/>
  <c r="J139" i="14" s="1"/>
  <c r="I142" i="14"/>
  <c r="H142" i="14"/>
  <c r="H139" i="14" s="1"/>
  <c r="G142" i="14"/>
  <c r="F142" i="14"/>
  <c r="E142" i="14"/>
  <c r="C142" i="14"/>
  <c r="R141" i="14"/>
  <c r="R140" i="14" s="1"/>
  <c r="Q140" i="14"/>
  <c r="P140" i="14"/>
  <c r="O140" i="14"/>
  <c r="O139" i="14" s="1"/>
  <c r="N140" i="14"/>
  <c r="M140" i="14"/>
  <c r="M139" i="14" s="1"/>
  <c r="L140" i="14"/>
  <c r="K140" i="14"/>
  <c r="K139" i="14" s="1"/>
  <c r="J140" i="14"/>
  <c r="I140" i="14"/>
  <c r="I139" i="14" s="1"/>
  <c r="H140" i="14"/>
  <c r="G140" i="14"/>
  <c r="G139" i="14" s="1"/>
  <c r="F140" i="14"/>
  <c r="E140" i="14"/>
  <c r="E139" i="14" s="1"/>
  <c r="C140" i="14"/>
  <c r="N139" i="14"/>
  <c r="F139" i="14"/>
  <c r="R138" i="14"/>
  <c r="R137" i="14" s="1"/>
  <c r="Q137" i="14"/>
  <c r="O137" i="14"/>
  <c r="N137" i="14"/>
  <c r="M137" i="14"/>
  <c r="L137" i="14"/>
  <c r="K137" i="14"/>
  <c r="J137" i="14"/>
  <c r="I137" i="14"/>
  <c r="H137" i="14"/>
  <c r="G137" i="14"/>
  <c r="F137" i="14"/>
  <c r="E137" i="14"/>
  <c r="C137" i="14"/>
  <c r="R136" i="14"/>
  <c r="R135" i="14"/>
  <c r="Q134" i="14"/>
  <c r="P134" i="14"/>
  <c r="O134" i="14"/>
  <c r="N134" i="14"/>
  <c r="M134" i="14"/>
  <c r="L134" i="14"/>
  <c r="K134" i="14"/>
  <c r="J134" i="14"/>
  <c r="I134" i="14"/>
  <c r="H134" i="14"/>
  <c r="G134" i="14"/>
  <c r="F134" i="14"/>
  <c r="E134" i="14"/>
  <c r="C134" i="14"/>
  <c r="R133" i="14"/>
  <c r="R132" i="14"/>
  <c r="R131" i="14"/>
  <c r="R130" i="14"/>
  <c r="Q129" i="14"/>
  <c r="Q128" i="14" s="1"/>
  <c r="P129" i="14"/>
  <c r="P128" i="14" s="1"/>
  <c r="O129" i="14"/>
  <c r="N129" i="14"/>
  <c r="N128" i="14" s="1"/>
  <c r="N123" i="14" s="1"/>
  <c r="M129" i="14"/>
  <c r="L129" i="14"/>
  <c r="L128" i="14" s="1"/>
  <c r="L123" i="14" s="1"/>
  <c r="K129" i="14"/>
  <c r="J129" i="14"/>
  <c r="J128" i="14" s="1"/>
  <c r="J123" i="14" s="1"/>
  <c r="I129" i="14"/>
  <c r="H129" i="14"/>
  <c r="H128" i="14" s="1"/>
  <c r="H123" i="14" s="1"/>
  <c r="G129" i="14"/>
  <c r="F129" i="14"/>
  <c r="F128" i="14" s="1"/>
  <c r="F123" i="14" s="1"/>
  <c r="E129" i="14"/>
  <c r="C129" i="14"/>
  <c r="C128" i="14" s="1"/>
  <c r="O128" i="14"/>
  <c r="O123" i="14" s="1"/>
  <c r="M128" i="14"/>
  <c r="M123" i="14" s="1"/>
  <c r="K128" i="14"/>
  <c r="K123" i="14" s="1"/>
  <c r="I128" i="14"/>
  <c r="I123" i="14" s="1"/>
  <c r="G128" i="14"/>
  <c r="G123" i="14" s="1"/>
  <c r="E128" i="14"/>
  <c r="E123" i="14" s="1"/>
  <c r="R127" i="14"/>
  <c r="R126" i="14" s="1"/>
  <c r="Q126" i="14"/>
  <c r="P126" i="14"/>
  <c r="C126" i="14"/>
  <c r="R124" i="14"/>
  <c r="Q124" i="14"/>
  <c r="P124" i="14"/>
  <c r="C124" i="14"/>
  <c r="R120" i="14"/>
  <c r="R119" i="14" s="1"/>
  <c r="Q119" i="14"/>
  <c r="P119" i="14"/>
  <c r="C119" i="14"/>
  <c r="R118" i="14"/>
  <c r="R117" i="14" s="1"/>
  <c r="R116" i="14" s="1"/>
  <c r="Q117" i="14"/>
  <c r="Q116" i="14" s="1"/>
  <c r="P117" i="14"/>
  <c r="C117" i="14"/>
  <c r="P116" i="14"/>
  <c r="C116" i="14"/>
  <c r="R115" i="14"/>
  <c r="R114" i="14"/>
  <c r="R113" i="14"/>
  <c r="R112" i="14"/>
  <c r="R111" i="14"/>
  <c r="Q110" i="14"/>
  <c r="Q109" i="14" s="1"/>
  <c r="P110" i="14"/>
  <c r="C110" i="14"/>
  <c r="P109" i="14"/>
  <c r="C109" i="14"/>
  <c r="R108" i="14"/>
  <c r="R107" i="14" s="1"/>
  <c r="Q107" i="14"/>
  <c r="P107" i="14"/>
  <c r="C107" i="14"/>
  <c r="R106" i="14"/>
  <c r="R105" i="14"/>
  <c r="R104" i="14"/>
  <c r="R103" i="14"/>
  <c r="Q103" i="14"/>
  <c r="P103" i="14"/>
  <c r="C103" i="14"/>
  <c r="R102" i="14"/>
  <c r="R101" i="14" s="1"/>
  <c r="Q101" i="14"/>
  <c r="P101" i="14"/>
  <c r="C101" i="14"/>
  <c r="R100" i="14"/>
  <c r="R99" i="14" s="1"/>
  <c r="Q99" i="14"/>
  <c r="P99" i="14"/>
  <c r="C99" i="14"/>
  <c r="R98" i="14"/>
  <c r="R97" i="14" s="1"/>
  <c r="Q97" i="14"/>
  <c r="P97" i="14"/>
  <c r="P93" i="14" s="1"/>
  <c r="C97" i="14"/>
  <c r="R96" i="14"/>
  <c r="R95" i="14"/>
  <c r="Q94" i="14"/>
  <c r="P94" i="14"/>
  <c r="C94" i="14"/>
  <c r="C93" i="14" s="1"/>
  <c r="R92" i="14"/>
  <c r="R91" i="14"/>
  <c r="R90" i="14"/>
  <c r="Q89" i="14"/>
  <c r="P89" i="14"/>
  <c r="C89" i="14"/>
  <c r="R88" i="14"/>
  <c r="R87" i="14" s="1"/>
  <c r="P87" i="14"/>
  <c r="C87" i="14"/>
  <c r="R86" i="14"/>
  <c r="R85" i="14" s="1"/>
  <c r="Q85" i="14"/>
  <c r="P85" i="14"/>
  <c r="C85" i="14"/>
  <c r="C84" i="14" s="1"/>
  <c r="R83" i="14"/>
  <c r="R82" i="14"/>
  <c r="R81" i="14"/>
  <c r="R80" i="14"/>
  <c r="R79" i="14"/>
  <c r="Q78" i="14"/>
  <c r="P78" i="14"/>
  <c r="C78" i="14"/>
  <c r="R77" i="14"/>
  <c r="R76" i="14"/>
  <c r="R75" i="14"/>
  <c r="Q74" i="14"/>
  <c r="P74" i="14"/>
  <c r="C74" i="14"/>
  <c r="R73" i="14"/>
  <c r="R72" i="14" s="1"/>
  <c r="Q72" i="14"/>
  <c r="P72" i="14"/>
  <c r="C72" i="14"/>
  <c r="R71" i="14"/>
  <c r="R70" i="14" s="1"/>
  <c r="Q70" i="14"/>
  <c r="P70" i="14"/>
  <c r="C70" i="14"/>
  <c r="R69" i="14"/>
  <c r="R68" i="14"/>
  <c r="R67" i="14"/>
  <c r="R66" i="14"/>
  <c r="Q65" i="14"/>
  <c r="P65" i="14"/>
  <c r="C65" i="14"/>
  <c r="R64" i="14"/>
  <c r="R63" i="14"/>
  <c r="Q62" i="14"/>
  <c r="P62" i="14"/>
  <c r="C62" i="14"/>
  <c r="R61" i="14"/>
  <c r="R60" i="14"/>
  <c r="R59" i="14"/>
  <c r="R58" i="14"/>
  <c r="R57" i="14"/>
  <c r="R56" i="14"/>
  <c r="R55" i="14"/>
  <c r="Q54" i="14"/>
  <c r="P54" i="14"/>
  <c r="C54" i="14"/>
  <c r="R53" i="14"/>
  <c r="R52" i="14"/>
  <c r="R51" i="14"/>
  <c r="R50" i="14"/>
  <c r="R49" i="14"/>
  <c r="Q48" i="14"/>
  <c r="P48" i="14"/>
  <c r="C48" i="14"/>
  <c r="R47" i="14"/>
  <c r="R46" i="14"/>
  <c r="R45" i="14"/>
  <c r="Q44" i="14"/>
  <c r="P44" i="14"/>
  <c r="C44" i="14"/>
  <c r="R42" i="14"/>
  <c r="R41" i="14" s="1"/>
  <c r="P41" i="14"/>
  <c r="C41" i="14"/>
  <c r="R40" i="14"/>
  <c r="R39" i="14"/>
  <c r="P37" i="14"/>
  <c r="C37" i="14"/>
  <c r="R36" i="14"/>
  <c r="R35" i="14" s="1"/>
  <c r="P35" i="14"/>
  <c r="C35" i="14"/>
  <c r="R34" i="14"/>
  <c r="R33" i="14" s="1"/>
  <c r="P33" i="14"/>
  <c r="C33" i="14"/>
  <c r="R32" i="14"/>
  <c r="R31" i="14"/>
  <c r="R30" i="14"/>
  <c r="P29" i="14"/>
  <c r="C29" i="14"/>
  <c r="R28" i="14"/>
  <c r="R27" i="14" s="1"/>
  <c r="P27" i="14"/>
  <c r="C27" i="14"/>
  <c r="R26" i="14"/>
  <c r="R25" i="14"/>
  <c r="R24" i="14"/>
  <c r="R23" i="14"/>
  <c r="P22" i="14"/>
  <c r="C22" i="14"/>
  <c r="C21" i="14" s="1"/>
  <c r="R20" i="14"/>
  <c r="R19" i="14"/>
  <c r="Q18" i="14"/>
  <c r="P18" i="14"/>
  <c r="C18" i="14"/>
  <c r="R17" i="14"/>
  <c r="R16" i="14"/>
  <c r="R15" i="14"/>
  <c r="Q14" i="14"/>
  <c r="Q13" i="14" s="1"/>
  <c r="P14" i="14"/>
  <c r="P13" i="14" s="1"/>
  <c r="C14" i="14"/>
  <c r="C13" i="14"/>
  <c r="R12" i="14"/>
  <c r="R11" i="14" s="1"/>
  <c r="Q11" i="14"/>
  <c r="P11" i="14"/>
  <c r="C11" i="14"/>
  <c r="R9" i="14"/>
  <c r="R8" i="14" s="1"/>
  <c r="Q8" i="14"/>
  <c r="Q7" i="14" s="1"/>
  <c r="P8" i="14"/>
  <c r="O8" i="14"/>
  <c r="O7" i="14" s="1"/>
  <c r="N8" i="14"/>
  <c r="N7" i="14" s="1"/>
  <c r="M8" i="14"/>
  <c r="M7" i="14" s="1"/>
  <c r="L8" i="14"/>
  <c r="L7" i="14" s="1"/>
  <c r="L6" i="14" s="1"/>
  <c r="K8" i="14"/>
  <c r="K7" i="14" s="1"/>
  <c r="J8" i="14"/>
  <c r="J7" i="14" s="1"/>
  <c r="I8" i="14"/>
  <c r="I7" i="14" s="1"/>
  <c r="H8" i="14"/>
  <c r="H7" i="14" s="1"/>
  <c r="G8" i="14"/>
  <c r="G7" i="14" s="1"/>
  <c r="F8" i="14"/>
  <c r="F7" i="14" s="1"/>
  <c r="E8" i="14"/>
  <c r="E7" i="14" s="1"/>
  <c r="C8" i="14"/>
  <c r="C7" i="14"/>
  <c r="P7" i="14" l="1"/>
  <c r="C123" i="14"/>
  <c r="M191" i="14"/>
  <c r="P21" i="14"/>
  <c r="C43" i="14"/>
  <c r="C146" i="14"/>
  <c r="C158" i="14"/>
  <c r="C177" i="14"/>
  <c r="F177" i="14"/>
  <c r="J177" i="14"/>
  <c r="N177" i="14"/>
  <c r="L191" i="14"/>
  <c r="N191" i="14"/>
  <c r="P191" i="14"/>
  <c r="C201" i="14"/>
  <c r="F201" i="14"/>
  <c r="J201" i="14"/>
  <c r="O201" i="14"/>
  <c r="N201" i="14"/>
  <c r="E318" i="14"/>
  <c r="G318" i="14"/>
  <c r="I318" i="14"/>
  <c r="K318" i="14"/>
  <c r="M318" i="14"/>
  <c r="O318" i="14"/>
  <c r="E392" i="14"/>
  <c r="I392" i="14"/>
  <c r="M392" i="14"/>
  <c r="L403" i="14"/>
  <c r="E433" i="14"/>
  <c r="G433" i="14"/>
  <c r="I433" i="14"/>
  <c r="K433" i="14"/>
  <c r="M433" i="14"/>
  <c r="H433" i="14"/>
  <c r="L433" i="14"/>
  <c r="E459" i="14"/>
  <c r="I459" i="14"/>
  <c r="C459" i="14"/>
  <c r="F459" i="14"/>
  <c r="H459" i="14"/>
  <c r="F477" i="14"/>
  <c r="F476" i="14" s="1"/>
  <c r="J477" i="14"/>
  <c r="J476" i="14" s="1"/>
  <c r="L477" i="14"/>
  <c r="L476" i="14" s="1"/>
  <c r="G446" i="14"/>
  <c r="I446" i="14"/>
  <c r="L459" i="14"/>
  <c r="P123" i="14"/>
  <c r="F158" i="14"/>
  <c r="H158" i="14"/>
  <c r="H157" i="14" s="1"/>
  <c r="J158" i="14"/>
  <c r="L158" i="14"/>
  <c r="L157" i="14" s="1"/>
  <c r="N158" i="14"/>
  <c r="F380" i="14"/>
  <c r="H380" i="14"/>
  <c r="J380" i="14"/>
  <c r="L380" i="14"/>
  <c r="N380" i="14"/>
  <c r="E446" i="14"/>
  <c r="C6" i="14"/>
  <c r="C139" i="14"/>
  <c r="C122" i="14" s="1"/>
  <c r="P139" i="14"/>
  <c r="E158" i="14"/>
  <c r="G158" i="14"/>
  <c r="I158" i="14"/>
  <c r="K158" i="14"/>
  <c r="M158" i="14"/>
  <c r="O158" i="14"/>
  <c r="F157" i="14"/>
  <c r="J157" i="14"/>
  <c r="N157" i="14"/>
  <c r="P158" i="14"/>
  <c r="P157" i="14" s="1"/>
  <c r="E177" i="14"/>
  <c r="G177" i="14"/>
  <c r="I177" i="14"/>
  <c r="K177" i="14"/>
  <c r="M177" i="14"/>
  <c r="O177" i="14"/>
  <c r="E201" i="14"/>
  <c r="G201" i="14"/>
  <c r="I201" i="14"/>
  <c r="K201" i="14"/>
  <c r="M201" i="14"/>
  <c r="P201" i="14"/>
  <c r="M224" i="14"/>
  <c r="C339" i="14"/>
  <c r="F224" i="14"/>
  <c r="H224" i="14"/>
  <c r="J224" i="14"/>
  <c r="L224" i="14"/>
  <c r="G251" i="14"/>
  <c r="K251" i="14"/>
  <c r="O251" i="14"/>
  <c r="I251" i="14"/>
  <c r="C272" i="14"/>
  <c r="Q275" i="14"/>
  <c r="G274" i="14"/>
  <c r="G273" i="14" s="1"/>
  <c r="Q285" i="14"/>
  <c r="R285" i="14" s="1"/>
  <c r="F284" i="14"/>
  <c r="F283" i="14" s="1"/>
  <c r="H284" i="14"/>
  <c r="H283" i="14" s="1"/>
  <c r="H282" i="14" s="1"/>
  <c r="J284" i="14"/>
  <c r="J283" i="14" s="1"/>
  <c r="J282" i="14" s="1"/>
  <c r="C318" i="14"/>
  <c r="C317" i="14" s="1"/>
  <c r="F318" i="14"/>
  <c r="H318" i="14"/>
  <c r="J318" i="14"/>
  <c r="L318" i="14"/>
  <c r="N318" i="14"/>
  <c r="E380" i="14"/>
  <c r="G380" i="14"/>
  <c r="I380" i="14"/>
  <c r="K380" i="14"/>
  <c r="M380" i="14"/>
  <c r="M379" i="14" s="1"/>
  <c r="O380" i="14"/>
  <c r="R388" i="14"/>
  <c r="G392" i="14"/>
  <c r="K392" i="14"/>
  <c r="O392" i="14"/>
  <c r="C403" i="14"/>
  <c r="C446" i="14"/>
  <c r="F446" i="14"/>
  <c r="H446" i="14"/>
  <c r="P446" i="14"/>
  <c r="K459" i="14"/>
  <c r="K446" i="14" s="1"/>
  <c r="E477" i="14"/>
  <c r="E476" i="14" s="1"/>
  <c r="G477" i="14"/>
  <c r="G476" i="14" s="1"/>
  <c r="I477" i="14"/>
  <c r="I476" i="14" s="1"/>
  <c r="K477" i="14"/>
  <c r="K476" i="14" s="1"/>
  <c r="M477" i="14"/>
  <c r="M476" i="14" s="1"/>
  <c r="P318" i="14"/>
  <c r="F454" i="14"/>
  <c r="H454" i="14"/>
  <c r="J454" i="14"/>
  <c r="L454" i="14"/>
  <c r="N454" i="14"/>
  <c r="P454" i="14"/>
  <c r="O477" i="14"/>
  <c r="O476" i="14" s="1"/>
  <c r="Q139" i="14"/>
  <c r="O433" i="14"/>
  <c r="F339" i="14"/>
  <c r="H339" i="14"/>
  <c r="H317" i="14" s="1"/>
  <c r="J339" i="14"/>
  <c r="L339" i="14"/>
  <c r="N339" i="14"/>
  <c r="P339" i="14"/>
  <c r="G379" i="14"/>
  <c r="O379" i="14"/>
  <c r="E339" i="14"/>
  <c r="E317" i="14" s="1"/>
  <c r="G339" i="14"/>
  <c r="G317" i="14" s="1"/>
  <c r="I339" i="14"/>
  <c r="I317" i="14" s="1"/>
  <c r="K339" i="14"/>
  <c r="M339" i="14"/>
  <c r="O339" i="14"/>
  <c r="Q339" i="14"/>
  <c r="I379" i="14"/>
  <c r="F403" i="14"/>
  <c r="H403" i="14"/>
  <c r="J403" i="14"/>
  <c r="R411" i="14"/>
  <c r="R139" i="14"/>
  <c r="D122" i="14"/>
  <c r="E379" i="14"/>
  <c r="F392" i="14"/>
  <c r="F379" i="14" s="1"/>
  <c r="H392" i="14"/>
  <c r="J392" i="14"/>
  <c r="J379" i="14" s="1"/>
  <c r="L392" i="14"/>
  <c r="N392" i="14"/>
  <c r="E403" i="14"/>
  <c r="G403" i="14"/>
  <c r="I403" i="14"/>
  <c r="K403" i="14"/>
  <c r="M403" i="14"/>
  <c r="O403" i="14"/>
  <c r="R343" i="14"/>
  <c r="P433" i="14"/>
  <c r="H379" i="14"/>
  <c r="P404" i="14"/>
  <c r="R325" i="14"/>
  <c r="Q251" i="14"/>
  <c r="K272" i="14"/>
  <c r="O272" i="14"/>
  <c r="C190" i="14"/>
  <c r="E190" i="14"/>
  <c r="G190" i="14"/>
  <c r="I190" i="14"/>
  <c r="E149" i="14"/>
  <c r="E146" i="14" s="1"/>
  <c r="Q201" i="14"/>
  <c r="R284" i="14"/>
  <c r="R283" i="14" s="1"/>
  <c r="R282" i="14" s="1"/>
  <c r="Q284" i="14"/>
  <c r="Q283" i="14" s="1"/>
  <c r="Q282" i="14" s="1"/>
  <c r="H6" i="14"/>
  <c r="C157" i="14"/>
  <c r="N224" i="14"/>
  <c r="Q311" i="14"/>
  <c r="Q310" i="14" s="1"/>
  <c r="Q309" i="14" s="1"/>
  <c r="Q308" i="14" s="1"/>
  <c r="Q318" i="14"/>
  <c r="Q462" i="14"/>
  <c r="Q459" i="14" s="1"/>
  <c r="Q446" i="14" s="1"/>
  <c r="N477" i="14"/>
  <c r="N476" i="14" s="1"/>
  <c r="Q288" i="14"/>
  <c r="Q287" i="14" s="1"/>
  <c r="C299" i="14"/>
  <c r="C287" i="14" s="1"/>
  <c r="E287" i="14"/>
  <c r="G287" i="14"/>
  <c r="I287" i="14"/>
  <c r="K287" i="14"/>
  <c r="M287" i="14"/>
  <c r="R319" i="14"/>
  <c r="N379" i="14"/>
  <c r="Q438" i="14"/>
  <c r="Q437" i="14" s="1"/>
  <c r="Q433" i="14" s="1"/>
  <c r="R451" i="14"/>
  <c r="R450" i="14" s="1"/>
  <c r="R447" i="14" s="1"/>
  <c r="G150" i="14"/>
  <c r="F149" i="14"/>
  <c r="F146" i="14" s="1"/>
  <c r="F122" i="14" s="1"/>
  <c r="O190" i="14"/>
  <c r="K191" i="14"/>
  <c r="K190" i="14" s="1"/>
  <c r="D190" i="14"/>
  <c r="F251" i="14"/>
  <c r="F190" i="14" s="1"/>
  <c r="H251" i="14"/>
  <c r="H190" i="14" s="1"/>
  <c r="J251" i="14"/>
  <c r="J190" i="14" s="1"/>
  <c r="L251" i="14"/>
  <c r="N251" i="14"/>
  <c r="N190" i="14" s="1"/>
  <c r="P251" i="14"/>
  <c r="F282" i="14"/>
  <c r="O287" i="14"/>
  <c r="K317" i="14"/>
  <c r="M317" i="14"/>
  <c r="O317" i="14"/>
  <c r="P392" i="14"/>
  <c r="P379" i="14" s="1"/>
  <c r="Q398" i="14"/>
  <c r="J462" i="14"/>
  <c r="J459" i="14" s="1"/>
  <c r="J446" i="14" s="1"/>
  <c r="R473" i="14"/>
  <c r="R472" i="14" s="1"/>
  <c r="F6" i="14"/>
  <c r="J6" i="14"/>
  <c r="E6" i="14"/>
  <c r="G6" i="14"/>
  <c r="I6" i="14"/>
  <c r="K6" i="14"/>
  <c r="M6" i="14"/>
  <c r="E122" i="14"/>
  <c r="N317" i="14"/>
  <c r="N403" i="14"/>
  <c r="P403" i="14"/>
  <c r="R433" i="14"/>
  <c r="N446" i="14"/>
  <c r="R466" i="14"/>
  <c r="R470" i="14"/>
  <c r="G272" i="14"/>
  <c r="E272" i="14"/>
  <c r="I272" i="14"/>
  <c r="M272" i="14"/>
  <c r="F272" i="14"/>
  <c r="H272" i="14"/>
  <c r="J272" i="14"/>
  <c r="N272" i="14"/>
  <c r="Q84" i="14"/>
  <c r="R89" i="14"/>
  <c r="Q172" i="14"/>
  <c r="R230" i="14"/>
  <c r="Q191" i="14"/>
  <c r="Q177" i="14"/>
  <c r="R289" i="14"/>
  <c r="R252" i="14"/>
  <c r="R255" i="14"/>
  <c r="Q423" i="14"/>
  <c r="Q403" i="14" s="1"/>
  <c r="R372" i="14"/>
  <c r="R371" i="14" s="1"/>
  <c r="R370" i="14" s="1"/>
  <c r="P317" i="14"/>
  <c r="R266" i="14"/>
  <c r="R265" i="14" s="1"/>
  <c r="R247" i="14"/>
  <c r="P224" i="14"/>
  <c r="P84" i="14"/>
  <c r="R78" i="14"/>
  <c r="R74" i="14"/>
  <c r="R44" i="14"/>
  <c r="P43" i="14"/>
  <c r="P6" i="14" s="1"/>
  <c r="R485" i="14"/>
  <c r="R484" i="14" s="1"/>
  <c r="Q477" i="14"/>
  <c r="Q476" i="14" s="1"/>
  <c r="R481" i="14"/>
  <c r="R478" i="14"/>
  <c r="R477" i="14" s="1"/>
  <c r="R476" i="14" s="1"/>
  <c r="R454" i="14"/>
  <c r="R423" i="14"/>
  <c r="R415" i="14"/>
  <c r="R414" i="14" s="1"/>
  <c r="R408" i="14"/>
  <c r="R405" i="14"/>
  <c r="R385" i="14"/>
  <c r="R366" i="14"/>
  <c r="R365" i="14" s="1"/>
  <c r="R362" i="14"/>
  <c r="R361" i="14" s="1"/>
  <c r="R358" i="14"/>
  <c r="R351" i="14"/>
  <c r="R340" i="14"/>
  <c r="R328" i="14"/>
  <c r="Q317" i="14"/>
  <c r="R299" i="14"/>
  <c r="R294" i="14"/>
  <c r="R262" i="14"/>
  <c r="R251" i="14" s="1"/>
  <c r="R237" i="14"/>
  <c r="R225" i="14"/>
  <c r="R220" i="14"/>
  <c r="R217" i="14"/>
  <c r="R208" i="14"/>
  <c r="R202" i="14"/>
  <c r="R198" i="14"/>
  <c r="R191" i="14" s="1"/>
  <c r="Q158" i="14"/>
  <c r="Q123" i="14"/>
  <c r="R110" i="14"/>
  <c r="R109" i="14" s="1"/>
  <c r="Q93" i="14"/>
  <c r="R94" i="14"/>
  <c r="R93" i="14" s="1"/>
  <c r="R84" i="14"/>
  <c r="R65" i="14"/>
  <c r="R62" i="14"/>
  <c r="R48" i="14"/>
  <c r="Q43" i="14"/>
  <c r="R37" i="14"/>
  <c r="R29" i="14"/>
  <c r="R22" i="14"/>
  <c r="R18" i="14"/>
  <c r="R14" i="14"/>
  <c r="R13" i="14" s="1"/>
  <c r="R134" i="14"/>
  <c r="R129" i="14"/>
  <c r="R128" i="14" s="1"/>
  <c r="R186" i="14"/>
  <c r="R185" i="14" s="1"/>
  <c r="R178" i="14"/>
  <c r="R177" i="14" s="1"/>
  <c r="R172" i="14"/>
  <c r="R165" i="14"/>
  <c r="R164" i="14" s="1"/>
  <c r="R158" i="14" s="1"/>
  <c r="Q237" i="14"/>
  <c r="Q224" i="14" s="1"/>
  <c r="R54" i="14"/>
  <c r="K379" i="14" l="1"/>
  <c r="L379" i="14"/>
  <c r="L446" i="14"/>
  <c r="L190" i="14"/>
  <c r="D499" i="14"/>
  <c r="L317" i="14"/>
  <c r="M190" i="14"/>
  <c r="R459" i="14"/>
  <c r="C499" i="14"/>
  <c r="J317" i="14"/>
  <c r="F317" i="14"/>
  <c r="Q274" i="14"/>
  <c r="Q273" i="14" s="1"/>
  <c r="Q272" i="14" s="1"/>
  <c r="R275" i="14"/>
  <c r="R274" i="14" s="1"/>
  <c r="R273" i="14" s="1"/>
  <c r="R272" i="14" s="1"/>
  <c r="O157" i="14"/>
  <c r="K157" i="14"/>
  <c r="G157" i="14"/>
  <c r="M157" i="14"/>
  <c r="I157" i="14"/>
  <c r="E157" i="14"/>
  <c r="R318" i="14"/>
  <c r="E499" i="14"/>
  <c r="R311" i="14"/>
  <c r="R310" i="14" s="1"/>
  <c r="R309" i="14" s="1"/>
  <c r="R308" i="14" s="1"/>
  <c r="F499" i="14"/>
  <c r="N6" i="14"/>
  <c r="H150" i="14"/>
  <c r="G149" i="14"/>
  <c r="G146" i="14" s="1"/>
  <c r="G122" i="14" s="1"/>
  <c r="G499" i="14" s="1"/>
  <c r="O6" i="14"/>
  <c r="Q190" i="14"/>
  <c r="R288" i="14"/>
  <c r="R287" i="14" s="1"/>
  <c r="R404" i="14"/>
  <c r="R403" i="14" s="1"/>
  <c r="Q397" i="14"/>
  <c r="Q392" i="14" s="1"/>
  <c r="Q379" i="14" s="1"/>
  <c r="R398" i="14"/>
  <c r="R397" i="14" s="1"/>
  <c r="R392" i="14" s="1"/>
  <c r="R379" i="14" s="1"/>
  <c r="Q157" i="14"/>
  <c r="R224" i="14"/>
  <c r="R21" i="14"/>
  <c r="R7" i="14"/>
  <c r="R339" i="14"/>
  <c r="R317" i="14" s="1"/>
  <c r="P190" i="14"/>
  <c r="R43" i="14"/>
  <c r="R446" i="14"/>
  <c r="R201" i="14"/>
  <c r="R157" i="14"/>
  <c r="R123" i="14"/>
  <c r="R190" i="14" l="1"/>
  <c r="I150" i="14"/>
  <c r="H149" i="14"/>
  <c r="H146" i="14" s="1"/>
  <c r="H122" i="14" s="1"/>
  <c r="H499" i="14" s="1"/>
  <c r="R6" i="14"/>
  <c r="K150" i="14" l="1"/>
  <c r="K149" i="14" s="1"/>
  <c r="K146" i="14" s="1"/>
  <c r="K122" i="14" s="1"/>
  <c r="K499" i="14" s="1"/>
  <c r="J150" i="14"/>
  <c r="I149" i="14"/>
  <c r="I146" i="14" s="1"/>
  <c r="I122" i="14" s="1"/>
  <c r="I499" i="14" s="1"/>
  <c r="J149" i="14" l="1"/>
  <c r="J146" i="14" s="1"/>
  <c r="J122" i="14" s="1"/>
  <c r="J499" i="14" s="1"/>
  <c r="L150" i="14"/>
  <c r="M150" i="14" l="1"/>
  <c r="L149" i="14"/>
  <c r="L146" i="14" s="1"/>
  <c r="L122" i="14" s="1"/>
  <c r="L499" i="14" s="1"/>
  <c r="N150" i="14" l="1"/>
  <c r="M149" i="14"/>
  <c r="M146" i="14" s="1"/>
  <c r="M122" i="14" s="1"/>
  <c r="M499" i="14" s="1"/>
  <c r="O150" i="14" l="1"/>
  <c r="N149" i="14"/>
  <c r="N146" i="14" s="1"/>
  <c r="N122" i="14" s="1"/>
  <c r="N499" i="14" s="1"/>
  <c r="P150" i="14" l="1"/>
  <c r="P149" i="14" s="1"/>
  <c r="P146" i="14" s="1"/>
  <c r="P122" i="14" s="1"/>
  <c r="P499" i="14" s="1"/>
  <c r="O149" i="14"/>
  <c r="O146" i="14" s="1"/>
  <c r="O122" i="14" s="1"/>
  <c r="O499" i="14" s="1"/>
  <c r="Q150" i="14"/>
  <c r="R150" i="14" l="1"/>
  <c r="R149" i="14" s="1"/>
  <c r="R146" i="14" s="1"/>
  <c r="Q149" i="14"/>
  <c r="Q146" i="14" s="1"/>
  <c r="Q122" i="14" s="1"/>
  <c r="Q499" i="14" s="1"/>
  <c r="R122" i="14" l="1"/>
  <c r="R499" i="14" s="1"/>
</calcChain>
</file>

<file path=xl/sharedStrings.xml><?xml version="1.0" encoding="utf-8"?>
<sst xmlns="http://schemas.openxmlformats.org/spreadsheetml/2006/main" count="797" uniqueCount="323">
  <si>
    <t>Concepto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</si>
  <si>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</si>
  <si>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</si>
  <si>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</si>
  <si>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</si>
  <si>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</si>
  <si>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</si>
  <si>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</si>
  <si>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</si>
  <si>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</si>
  <si>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</si>
  <si>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</si>
  <si>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</si>
  <si>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</si>
  <si>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</si>
  <si>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</si>
  <si>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</si>
  <si>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</si>
  <si>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</si>
  <si>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</si>
  <si>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</si>
  <si>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</si>
  <si>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</si>
  <si>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</si>
  <si>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</si>
  <si>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</si>
  <si>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</si>
  <si>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</si>
  <si>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</si>
  <si>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</si>
  <si>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</si>
  <si>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</si>
  <si>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</si>
  <si>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</si>
  <si>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</si>
  <si>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</si>
  <si>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</si>
  <si>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</si>
  <si>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</si>
  <si>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</si>
  <si>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</si>
  <si>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</si>
  <si>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</si>
  <si>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</si>
  <si>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</si>
  <si>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</si>
  <si>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</si>
  <si>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</si>
  <si>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</si>
  <si>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</si>
  <si>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</si>
  <si>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</si>
  <si>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</si>
  <si>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</si>
  <si>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</si>
  <si>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</si>
  <si>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</si>
  <si>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</si>
  <si>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</si>
  <si>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</si>
  <si>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</si>
  <si>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</si>
  <si>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</si>
  <si>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</si>
  <si>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</si>
  <si>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</si>
  <si>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</si>
  <si>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</si>
  <si>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</si>
  <si>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</si>
  <si>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</si>
  <si>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</si>
  <si>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</si>
  <si>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</si>
  <si>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</si>
  <si>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</si>
  <si>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2.1.1</t>
  </si>
  <si>
    <t>2.1.2</t>
  </si>
  <si>
    <t>2.1.4</t>
  </si>
  <si>
    <t>2.1.5</t>
  </si>
  <si>
    <t>2.1.6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</si>
  <si>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</si>
  <si>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</si>
  <si>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</si>
  <si>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</si>
  <si>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</si>
  <si>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</si>
  <si>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</si>
  <si>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</si>
  <si>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</si>
  <si>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</si>
  <si>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</si>
  <si>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</si>
  <si>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</si>
  <si>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</si>
  <si>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</si>
  <si>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</si>
  <si>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</si>
  <si>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</si>
  <si>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</si>
  <si>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</si>
  <si>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</si>
  <si>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</si>
  <si>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</si>
  <si>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</si>
  <si>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</si>
  <si>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</si>
  <si>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</si>
  <si>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HERRAMIENTAS MENORES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</si>
  <si>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</si>
  <si>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</si>
  <si>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</si>
  <si>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</si>
  <si>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</si>
  <si>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</si>
  <si>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</si>
  <si>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</si>
  <si>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</si>
  <si>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</si>
  <si>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</si>
  <si>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</si>
  <si>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</si>
  <si>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</si>
  <si>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</si>
  <si>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</si>
  <si>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</si>
  <si>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</si>
  <si>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</si>
  <si>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</si>
  <si>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</si>
  <si>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</si>
  <si>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</si>
  <si>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</si>
  <si>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</si>
  <si>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</si>
  <si>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</si>
  <si>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SERVICIOS FINANCIEROS Y BANCARIOS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</si>
  <si>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</si>
  <si>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</si>
  <si>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</si>
  <si>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</si>
  <si>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</si>
  <si>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</si>
  <si>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</si>
  <si>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</si>
  <si>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</si>
  <si>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</si>
  <si>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</si>
  <si>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</si>
  <si>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3.7.5</t>
  </si>
  <si>
    <t>VIÁTICOS EN EL PAÍS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</si>
  <si>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</si>
  <si>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</si>
  <si>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</si>
  <si>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</si>
  <si>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</si>
  <si>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</si>
  <si>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</si>
  <si>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</si>
  <si>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</si>
  <si>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</si>
  <si>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</si>
  <si>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</si>
  <si>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</si>
  <si>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</si>
  <si>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</si>
  <si>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4.1.5</t>
  </si>
  <si>
    <t>TRANSFERENCIAS INTERNAS OTORGADAS A ENTIDADES PARAESTATALES NO EMPRESARIALES Y NO FINANCIERAS</t>
  </si>
  <si>
    <t>4.3</t>
  </si>
  <si>
    <t>4.4.1</t>
  </si>
  <si>
    <t>4.4.2</t>
  </si>
  <si>
    <t>4.4.3</t>
  </si>
  <si>
    <t>4.4.5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</si>
  <si>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</si>
  <si>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</si>
  <si>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</si>
  <si>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</si>
  <si>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5.1.1</t>
  </si>
  <si>
    <t>5.1.5</t>
  </si>
  <si>
    <t>MUEBLES DE OFICINA Y ESTANTERÍA</t>
  </si>
  <si>
    <t>EQUIPO DE CÓMPUTO Y DE TECNOLOGÍAS DE LA INFORMACIÓN</t>
  </si>
  <si>
    <t>5.2.1</t>
  </si>
  <si>
    <t>5.2.3</t>
  </si>
  <si>
    <t>EQUIPOS Y APARATOS AUDIOVISUALES</t>
  </si>
  <si>
    <t>CÁMARAS FOTOGRÁFICAS Y DE VIDEO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</si>
  <si>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</si>
  <si>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</si>
  <si>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</si>
  <si>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</si>
  <si>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</si>
  <si>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</si>
  <si>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</si>
  <si>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</si>
  <si>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</si>
  <si>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</si>
  <si>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</si>
  <si>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</si>
  <si>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</si>
  <si>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</si>
  <si>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</si>
  <si>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</si>
  <si>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</si>
  <si>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</si>
  <si>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</si>
  <si>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</si>
  <si>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</si>
  <si>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</si>
  <si>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</si>
  <si>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</si>
  <si>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</si>
  <si>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</si>
  <si>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</si>
  <si>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</si>
  <si>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</si>
  <si>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</si>
  <si>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</si>
  <si>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CONSTRUCCIÓN DE VÍAS DE COMUNICACIÓN EN PROCESO</t>
  </si>
  <si>
    <t xml:space="preserve">HONORARIOS ASIMILABLES A SALARIOS </t>
  </si>
  <si>
    <t>2.2.3</t>
  </si>
  <si>
    <t>2.4.2</t>
  </si>
  <si>
    <t>2.4.7</t>
  </si>
  <si>
    <t>2.4.8</t>
  </si>
  <si>
    <t xml:space="preserve">MATERIALES COMPLEMENTARIOS </t>
  </si>
  <si>
    <t xml:space="preserve">PRENDAS DE SEGURIDAD Y PROTECCION PERSONAL 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</si>
  <si>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</si>
  <si>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</si>
  <si>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</si>
  <si>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</si>
  <si>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</si>
  <si>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</si>
  <si>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</si>
  <si>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</si>
  <si>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</si>
  <si>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</t>
  </si>
  <si>
    <t xml:space="preserve">COMPENSACIONES </t>
  </si>
  <si>
    <t>ARTÍCULOS METÁLICOS PARA LA CONSTRUCCIÓN</t>
  </si>
  <si>
    <t>MATERIALES COMPLEMENTARIOS</t>
  </si>
  <si>
    <t>2.7</t>
  </si>
  <si>
    <t>2.8.1</t>
  </si>
  <si>
    <t xml:space="preserve">SUSTANCIAS Y MATERIALES EXPLOSIVOS </t>
  </si>
  <si>
    <t>2.9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</si>
  <si>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</si>
  <si>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</si>
  <si>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</si>
  <si>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</si>
  <si>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>3.6</t>
  </si>
  <si>
    <t>5.2</t>
  </si>
  <si>
    <t>5.5</t>
  </si>
  <si>
    <t>5.5.1</t>
  </si>
  <si>
    <t>EQUIPO DE DEFENSA Y SEGURIDAD</t>
  </si>
  <si>
    <t xml:space="preserve">OTROS EQUIPOS </t>
  </si>
  <si>
    <t>CEMENTO Y PRODUCTOS DE CONCRETO</t>
  </si>
  <si>
    <t xml:space="preserve">MATERIALES, UTILES DE IMPRESIÓN Y REPRODUCCION </t>
  </si>
  <si>
    <t>3.3</t>
  </si>
  <si>
    <t>1.7</t>
  </si>
  <si>
    <t xml:space="preserve">   ALIMENTOS Y UTENSILIOS</t>
  </si>
  <si>
    <t>UTENSILIOS PARA EL SERVICIO DE ALIMENTACIÓN</t>
  </si>
  <si>
    <t>3.4</t>
  </si>
  <si>
    <t>3.8</t>
  </si>
  <si>
    <t>MUNICIPIO DE MINERAL DE LA REFORMA, HGO.</t>
  </si>
  <si>
    <t>5.4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</si>
  <si>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</si>
  <si>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</si>
  <si>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</si>
  <si>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</si>
  <si>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</si>
  <si>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</si>
  <si>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</si>
  <si>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</si>
  <si>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</si>
  <si>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</si>
  <si>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</si>
  <si>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</si>
  <si>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</si>
  <si>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</si>
  <si>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</si>
  <si>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</si>
  <si>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>DIVISIÓN DE TERRENOS Y CONSTRUCCIÓN DE  OBRAS DE URBANIZACIÓN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</si>
  <si>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</si>
  <si>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</si>
  <si>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</si>
  <si>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</si>
  <si>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</si>
  <si>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</si>
  <si>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</si>
  <si>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</si>
  <si>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</si>
  <si>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</si>
  <si>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</si>
  <si>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</si>
  <si>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</si>
  <si>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</si>
  <si>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 xml:space="preserve">IMPUESTO ESPECIAL SOBRE PRODUCCION Y SERVICIOS (IEPS) </t>
  </si>
  <si>
    <t xml:space="preserve">TRABAJOS DE ACABADOS EN EDIFICACIONES Y OTROS TRABAJOS ESPECIALIZADOS </t>
  </si>
  <si>
    <t>FONDO PARA ESTABILIZACION DE LOS INGRESOS DE LAS ENTIDADES FEDERATIVAS (FEIEF)</t>
  </si>
  <si>
    <t xml:space="preserve">Febrero </t>
  </si>
  <si>
    <t>Enero</t>
  </si>
  <si>
    <t xml:space="preserve">Total </t>
  </si>
  <si>
    <t>Diferencia</t>
  </si>
  <si>
    <t>Marzo</t>
  </si>
  <si>
    <t>Abril</t>
  </si>
  <si>
    <t>Mayo</t>
  </si>
  <si>
    <t>Junio</t>
  </si>
  <si>
    <t>Agosto</t>
  </si>
  <si>
    <t>Septiembre</t>
  </si>
  <si>
    <t>Julio</t>
  </si>
  <si>
    <t>ANALITICO MENSUAL DE EGRESOS PAGADOS POR FUENTE DE FINANCIAMIENTO</t>
  </si>
  <si>
    <t>COG</t>
  </si>
  <si>
    <t>Presupuesto Aprobado</t>
  </si>
  <si>
    <t>Presupuesto Modificado</t>
  </si>
  <si>
    <t>APORTACIONES DE SEGURIDAD SOCIAL</t>
  </si>
  <si>
    <t>4</t>
  </si>
  <si>
    <t>FOMENTO AGROPECUARIO</t>
  </si>
  <si>
    <t>ISR</t>
  </si>
  <si>
    <t xml:space="preserve">Octubre </t>
  </si>
  <si>
    <t xml:space="preserve">Diciembre </t>
  </si>
  <si>
    <t>Noviembre</t>
  </si>
  <si>
    <t>3.2</t>
  </si>
  <si>
    <t xml:space="preserve">2.7.1            </t>
  </si>
  <si>
    <t xml:space="preserve">VESTUARIO Y UNIFORMES                                                                               </t>
  </si>
  <si>
    <t xml:space="preserve">1.5.4            </t>
  </si>
  <si>
    <t xml:space="preserve">PRESTACIONES CONTRACTUALES                                                                          </t>
  </si>
  <si>
    <t>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</si>
</sst>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/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49" fontId="2" fillId="0" borderId="0" xfId="0" applyNumberFormat="1" applyFont="1" applyFill="1" applyAlignment="1">
      <alignment horizontal="left"/>
    </xf>
    <xf numFmtId="4" fontId="3" fillId="0" borderId="0" xfId="1" applyNumberFormat="1" applyFont="1" applyFill="1" applyAlignment="1"/>
    <xf numFmtId="4" fontId="3" fillId="0" borderId="0" xfId="0" applyNumberFormat="1" applyFont="1" applyFill="1" applyAlignment="1"/>
    <xf numFmtId="4" fontId="5" fillId="2" borderId="0" xfId="1" applyNumberFormat="1" applyFont="1" applyFill="1" applyAlignment="1"/>
    <xf numFmtId="0" fontId="6" fillId="0" borderId="0" xfId="0" applyFont="1" applyFill="1" applyAlignment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" fontId="0" fillId="0" borderId="0" xfId="1" applyNumberFormat="1" applyFont="1" applyAlignment="1"/>
    <xf numFmtId="0" fontId="2" fillId="0" borderId="0" xfId="0" applyFont="1" applyFill="1" applyAlignment="1">
      <alignment horizontal="left"/>
    </xf>
    <xf numFmtId="4" fontId="0" fillId="3" borderId="0" xfId="1" applyNumberFormat="1" applyFont="1" applyFill="1" applyAlignment="1"/>
    <xf numFmtId="4" fontId="1" fillId="0" borderId="0" xfId="1" applyNumberFormat="1" applyFont="1" applyAlignment="1"/>
    <xf numFmtId="4" fontId="2" fillId="0" borderId="0" xfId="0" applyNumberFormat="1" applyFont="1" applyFill="1" applyAlignment="1"/>
    <xf numFmtId="4" fontId="0" fillId="0" borderId="0" xfId="0" applyNumberFormat="1" applyAlignment="1"/>
    <xf numFmtId="4" fontId="7" fillId="0" borderId="0" xfId="1" applyNumberFormat="1" applyFont="1" applyFill="1" applyAlignment="1"/>
    <xf numFmtId="4" fontId="5" fillId="2" borderId="0" xfId="1" applyNumberFormat="1" applyFont="1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" fontId="0" fillId="0" borderId="0" xfId="0" applyNumberFormat="1"/>
    <xf numFmtId="44" fontId="6" fillId="0" borderId="0" xfId="3" applyFont="1" applyFill="1" applyAlignment="1"/>
    <xf numFmtId="4" fontId="5" fillId="2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3" fontId="2" fillId="0" borderId="0" xfId="1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3" fontId="3" fillId="0" borderId="0" xfId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1131864</xdr:colOff>
      <xdr:row>501</xdr:row>
      <xdr:rowOff>112567</xdr:rowOff>
    </xdr:from>
    <xdr:to>
      <xdr:col>12</xdr:col>
      <xdr:colOff>979130</xdr:colOff>
      <xdr:row>520</xdr:row>
      <xdr:rowOff>74221</xdr:rowOff>
    </xdr:to>
    <xdr:sp macro="" textlink="">
      <xdr:nvSpPr>
        <xdr:cNvPr id="3" name="2 CuadroTexto"/>
        <xdr:cNvSpPr txBox="1"/>
      </xdr:nvSpPr>
      <xdr:spPr>
        <a:xfrm>
          <a:off x="5201637" y="164635294"/>
          <a:ext cx="9928922" cy="3487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</a:t>
          </a:r>
          <a:r>
            <a:rPr lang="es-MX" sz="1100" baseline="0"/>
            <a:t>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REYES BAÑOS ORTIZ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L.D.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9"/>
  <sheetViews>
    <sheetView tabSelected="1" view="pageBreakPreview" zoomScale="77" zoomScaleNormal="85" zoomScaleSheetLayoutView="77" workbookViewId="0">
      <pane ySplit="4" topLeftCell="A392" activePane="bottomLeft" state="frozen"/>
      <selection activeCell="B26" sqref="B26"/>
      <selection pane="bottomLeft" activeCell="P513" sqref="P513"/>
    </sheetView>
  </sheetViews>
  <sheetFormatPr baseColWidth="10" defaultRowHeight="15" x14ac:dyDescent="0.25"/>
  <cols>
    <col min="1" max="1" width="7.85546875" style="39" customWidth="1"/>
    <col min="2" max="2" width="35.28515625" style="37" customWidth="1"/>
    <col min="3" max="3" width="18" style="3" customWidth="1"/>
    <col min="4" max="4" width="18.140625" style="3" customWidth="1"/>
    <col min="5" max="5" width="16.7109375" style="3" customWidth="1"/>
    <col min="6" max="6" width="16.42578125" style="3" customWidth="1"/>
    <col min="7" max="7" width="17.5703125" style="3" customWidth="1"/>
    <col min="8" max="8" width="16.7109375" style="3" customWidth="1"/>
    <col min="9" max="9" width="15.140625" style="3" customWidth="1"/>
    <col min="10" max="10" width="16.85546875" style="3" customWidth="1"/>
    <col min="11" max="11" width="16.7109375" style="3" customWidth="1"/>
    <col min="12" max="12" width="16.7109375" style="3" bestFit="1" customWidth="1"/>
    <col min="13" max="13" width="15.5703125" style="3" customWidth="1"/>
    <col min="14" max="14" width="15.85546875" style="3" customWidth="1"/>
    <col min="15" max="15" width="15.5703125" style="3" customWidth="1"/>
    <col min="16" max="16" width="16.42578125" style="3" customWidth="1"/>
    <col min="17" max="17" width="18" style="3" customWidth="1"/>
    <col min="18" max="18" width="17.28515625" style="3" customWidth="1"/>
    <col min="19" max="19" width="11.7109375" style="1" bestFit="1" customWidth="1"/>
    <col min="20" max="20" width="18" style="1" bestFit="1" customWidth="1"/>
    <col min="21" max="21" width="18.42578125" style="1" customWidth="1"/>
    <col min="22" max="16384" width="11.42578125" style="1"/>
  </cols>
  <sheetData>
    <row r="1" spans="1:20" x14ac:dyDescent="0.25">
      <c r="A1" s="46" t="s">
        <v>259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x14ac:dyDescent="0.25">
      <c r="A2" s="46" t="s">
        <v>306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0" ht="18.75" customHeight="1" x14ac:dyDescent="0.25">
      <c r="A3" s="47" t="s">
        <v>322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20" ht="27.75" customHeight="1" x14ac:dyDescent="0.25">
      <c r="A4" s="38" t="s">
        <v>307</v>
      </c>
      <c r="B4" s="35" t="s">
        <v>0</v>
      </c>
      <c r="C4" s="4" t="s">
        <v>308</v>
      </c>
      <c r="D4" s="4" t="s">
        <v>309</v>
      </c>
      <c r="E4" s="4" t="s">
        <v>296</v>
      </c>
      <c r="F4" s="4" t="s">
        <v>295</v>
      </c>
      <c r="G4" s="4" t="s">
        <v>299</v>
      </c>
      <c r="H4" s="4" t="s">
        <v>300</v>
      </c>
      <c r="I4" s="4" t="s">
        <v>301</v>
      </c>
      <c r="J4" s="4" t="s">
        <v>302</v>
      </c>
      <c r="K4" s="4" t="s">
        <v>305</v>
      </c>
      <c r="L4" s="4" t="s">
        <v>303</v>
      </c>
      <c r="M4" s="4" t="s">
        <v>304</v>
      </c>
      <c r="N4" s="4" t="s">
        <v>314</v>
      </c>
      <c r="O4" s="4" t="s">
        <v>316</v>
      </c>
      <c r="P4" s="4" t="s">
        <v>315</v>
      </c>
      <c r="Q4" s="4" t="s">
        <v>297</v>
      </c>
      <c r="R4" s="4" t="s">
        <v>298</v>
      </c>
    </row>
    <row r="5" spans="1:20" s="7" customFormat="1" ht="14.25" customHeight="1" x14ac:dyDescent="0.25">
      <c r="A5" s="8"/>
      <c r="B5" s="40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0" s="12" customFormat="1" ht="15.75" x14ac:dyDescent="0.25">
      <c r="A6" s="52" t="s">
        <v>26</v>
      </c>
      <c r="B6" s="52"/>
      <c r="C6" s="11">
        <f t="shared" ref="C6:J6" si="0">+C7+C21+C43+C84+C93+C109+C116+C119</f>
        <v>163645594</v>
      </c>
      <c r="D6" s="11">
        <f>+D7+D21+D43+D84+D93+D109+D116+D119</f>
        <v>155143333.47999999</v>
      </c>
      <c r="E6" s="11">
        <f t="shared" si="0"/>
        <v>15939336.260000002</v>
      </c>
      <c r="F6" s="11">
        <f t="shared" si="0"/>
        <v>22347724.77</v>
      </c>
      <c r="G6" s="11">
        <f t="shared" si="0"/>
        <v>24447538.580000002</v>
      </c>
      <c r="H6" s="11">
        <f t="shared" si="0"/>
        <v>10084388.050000001</v>
      </c>
      <c r="I6" s="11">
        <f t="shared" si="0"/>
        <v>4835245.0599999996</v>
      </c>
      <c r="J6" s="11">
        <f t="shared" si="0"/>
        <v>10096404.57</v>
      </c>
      <c r="K6" s="11">
        <f t="shared" ref="K6:R6" si="1">+K7+K21+K43+K84+K93+K109+K116+K119</f>
        <v>11719310.68</v>
      </c>
      <c r="L6" s="11">
        <f>+L7+L21+L43+L84+L93+L109+L116+L119</f>
        <v>10509506.610000001</v>
      </c>
      <c r="M6" s="11">
        <f>+M7+M21+M43+M84+M93+M109+M116+M119</f>
        <v>4256694.0999999996</v>
      </c>
      <c r="N6" s="11">
        <f>+N7+N21+N43+N84+N93+N109+N116+N119</f>
        <v>9037158.8300000001</v>
      </c>
      <c r="O6" s="11">
        <f t="shared" si="1"/>
        <v>8532734.4699999988</v>
      </c>
      <c r="P6" s="11">
        <f t="shared" si="1"/>
        <v>20432262.420000002</v>
      </c>
      <c r="Q6" s="11">
        <f>+Q7+Q21+Q43+Q84+Q93+Q109+Q116+Q119</f>
        <v>152238304.39999998</v>
      </c>
      <c r="R6" s="11">
        <f t="shared" si="1"/>
        <v>2905029.08</v>
      </c>
      <c r="T6" s="31"/>
    </row>
    <row r="7" spans="1:20" s="7" customFormat="1" x14ac:dyDescent="0.25">
      <c r="A7" s="13">
        <v>1</v>
      </c>
      <c r="B7" s="41" t="s">
        <v>1</v>
      </c>
      <c r="C7" s="14">
        <f t="shared" ref="C7:R7" si="2">+C8+C11+C13+C18</f>
        <v>27250594</v>
      </c>
      <c r="D7" s="14">
        <f t="shared" si="2"/>
        <v>32548890.049999997</v>
      </c>
      <c r="E7" s="14">
        <f t="shared" si="2"/>
        <v>3708832.3899999997</v>
      </c>
      <c r="F7" s="14">
        <f t="shared" si="2"/>
        <v>3263578.63</v>
      </c>
      <c r="G7" s="14">
        <f t="shared" si="2"/>
        <v>2837632.12</v>
      </c>
      <c r="H7" s="14">
        <f t="shared" si="2"/>
        <v>2897324.25</v>
      </c>
      <c r="I7" s="14">
        <f t="shared" si="2"/>
        <v>250085.57</v>
      </c>
      <c r="J7" s="14">
        <f t="shared" si="2"/>
        <v>1009964</v>
      </c>
      <c r="K7" s="14">
        <f t="shared" si="2"/>
        <v>2449228.86</v>
      </c>
      <c r="L7" s="14">
        <f t="shared" si="2"/>
        <v>509091.23</v>
      </c>
      <c r="M7" s="14">
        <f t="shared" si="2"/>
        <v>1181339</v>
      </c>
      <c r="N7" s="14">
        <f t="shared" si="2"/>
        <v>3922166.95</v>
      </c>
      <c r="O7" s="14">
        <f t="shared" si="2"/>
        <v>4456515.05</v>
      </c>
      <c r="P7" s="14">
        <f>+P8+P11+P13+P18</f>
        <v>6063132</v>
      </c>
      <c r="Q7" s="14">
        <f>+Q8+Q11+Q13+Q18</f>
        <v>32548890.049999997</v>
      </c>
      <c r="R7" s="14">
        <f t="shared" si="2"/>
        <v>0</v>
      </c>
      <c r="T7" s="10"/>
    </row>
    <row r="8" spans="1:20" s="15" customFormat="1" ht="30" x14ac:dyDescent="0.25">
      <c r="A8" s="8">
        <v>1.1000000000000001</v>
      </c>
      <c r="B8" s="40" t="s">
        <v>27</v>
      </c>
      <c r="C8" s="14">
        <f>+C9+C10</f>
        <v>5850000</v>
      </c>
      <c r="D8" s="14">
        <v>455462</v>
      </c>
      <c r="E8" s="14">
        <f t="shared" ref="E8:M8" si="3">+E9+E10</f>
        <v>446960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>+N9+N10</f>
        <v>0</v>
      </c>
      <c r="O8" s="14">
        <f>+O9+O10</f>
        <v>0</v>
      </c>
      <c r="P8" s="14">
        <f>+P9+P10</f>
        <v>8502</v>
      </c>
      <c r="Q8" s="14">
        <f>+Q9+Q10</f>
        <v>455462</v>
      </c>
      <c r="R8" s="14">
        <f>+R9+R10</f>
        <v>0</v>
      </c>
    </row>
    <row r="9" spans="1:20" s="7" customFormat="1" x14ac:dyDescent="0.25">
      <c r="A9" s="16" t="s">
        <v>53</v>
      </c>
      <c r="B9" s="37" t="s">
        <v>54</v>
      </c>
      <c r="C9" s="9">
        <v>0</v>
      </c>
      <c r="D9" s="9">
        <v>446960</v>
      </c>
      <c r="E9" s="9">
        <v>446960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+E9+F9+G9+H9+I9+J9+K9+L9+M9+N9+O9+P9</f>
        <v>446960</v>
      </c>
      <c r="R9" s="9">
        <f>+D9-Q9</f>
        <v>0</v>
      </c>
    </row>
    <row r="10" spans="1:20" s="7" customFormat="1" ht="30" x14ac:dyDescent="0.25">
      <c r="A10" s="16" t="s">
        <v>55</v>
      </c>
      <c r="B10" s="37" t="s">
        <v>56</v>
      </c>
      <c r="C10" s="9">
        <v>5850000</v>
      </c>
      <c r="D10" s="9">
        <v>8502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30">
        <v>8502</v>
      </c>
      <c r="Q10" s="9">
        <f>+E10+F10+G10+H10+I10+J10+K10+L10+M10+N10+O10+P10</f>
        <v>8502</v>
      </c>
      <c r="R10" s="9">
        <f>+D10-Q10</f>
        <v>0</v>
      </c>
    </row>
    <row r="11" spans="1:20" s="15" customFormat="1" ht="30" x14ac:dyDescent="0.25">
      <c r="A11" s="8">
        <v>1.2</v>
      </c>
      <c r="B11" s="40" t="s">
        <v>28</v>
      </c>
      <c r="C11" s="14">
        <f t="shared" ref="C11:P11" si="4">+C12</f>
        <v>13500000</v>
      </c>
      <c r="D11" s="14">
        <f t="shared" si="4"/>
        <v>20079229.879999999</v>
      </c>
      <c r="E11" s="14">
        <f t="shared" si="4"/>
        <v>2283857.3199999998</v>
      </c>
      <c r="F11" s="14">
        <f t="shared" si="4"/>
        <v>2340733.54</v>
      </c>
      <c r="G11" s="14">
        <f t="shared" si="4"/>
        <v>2457819.02</v>
      </c>
      <c r="H11" s="14">
        <f t="shared" si="4"/>
        <v>2572322</v>
      </c>
      <c r="I11" s="14">
        <f t="shared" si="4"/>
        <v>81980</v>
      </c>
      <c r="J11" s="14">
        <f t="shared" si="4"/>
        <v>988608</v>
      </c>
      <c r="K11" s="14">
        <f t="shared" si="4"/>
        <v>2414313</v>
      </c>
      <c r="L11" s="14">
        <f t="shared" si="4"/>
        <v>439447</v>
      </c>
      <c r="M11" s="14">
        <f t="shared" si="4"/>
        <v>776470</v>
      </c>
      <c r="N11" s="14">
        <f t="shared" si="4"/>
        <v>2185889</v>
      </c>
      <c r="O11" s="14">
        <f t="shared" si="4"/>
        <v>1742324</v>
      </c>
      <c r="P11" s="14">
        <f t="shared" si="4"/>
        <v>1795467</v>
      </c>
      <c r="Q11" s="14">
        <f>+Q12</f>
        <v>20079229.879999999</v>
      </c>
      <c r="R11" s="14">
        <f>+R12</f>
        <v>0</v>
      </c>
    </row>
    <row r="12" spans="1:20" s="7" customFormat="1" ht="30" x14ac:dyDescent="0.25">
      <c r="A12" s="16" t="s">
        <v>58</v>
      </c>
      <c r="B12" s="37" t="s">
        <v>59</v>
      </c>
      <c r="C12" s="9">
        <v>13500000</v>
      </c>
      <c r="D12" s="9">
        <v>20079229.879999999</v>
      </c>
      <c r="E12" s="9">
        <v>2283857.3199999998</v>
      </c>
      <c r="F12" s="9">
        <v>2340733.54</v>
      </c>
      <c r="G12" s="9">
        <v>2457819.02</v>
      </c>
      <c r="H12" s="17">
        <v>2572322</v>
      </c>
      <c r="I12" s="17">
        <v>81980</v>
      </c>
      <c r="J12" s="17">
        <v>988608</v>
      </c>
      <c r="K12" s="9">
        <v>2414313</v>
      </c>
      <c r="L12" s="9">
        <v>439447</v>
      </c>
      <c r="M12" s="9">
        <v>776470</v>
      </c>
      <c r="N12" s="9">
        <v>2185889</v>
      </c>
      <c r="O12" s="9">
        <v>1742324</v>
      </c>
      <c r="P12" s="30">
        <v>1795467</v>
      </c>
      <c r="Q12" s="9">
        <f>+E12+F12+G12+H12+I12+J12+K12+L12+M12+N12+O12+P12</f>
        <v>20079229.879999999</v>
      </c>
      <c r="R12" s="9">
        <f>+D12-Q12</f>
        <v>0</v>
      </c>
    </row>
    <row r="13" spans="1:20" s="15" customFormat="1" ht="30" x14ac:dyDescent="0.25">
      <c r="A13" s="8">
        <v>1.3</v>
      </c>
      <c r="B13" s="40" t="s">
        <v>2</v>
      </c>
      <c r="C13" s="14">
        <f>+C14+C17</f>
        <v>1700594</v>
      </c>
      <c r="D13" s="14">
        <f t="shared" ref="D13:O13" si="5">+D14+D17</f>
        <v>4386267.25</v>
      </c>
      <c r="E13" s="14">
        <f t="shared" si="5"/>
        <v>68098.070000000007</v>
      </c>
      <c r="F13" s="14">
        <f t="shared" si="5"/>
        <v>138198.82</v>
      </c>
      <c r="G13" s="14">
        <f t="shared" si="5"/>
        <v>183206.36</v>
      </c>
      <c r="H13" s="14">
        <f t="shared" si="5"/>
        <v>114528</v>
      </c>
      <c r="I13" s="14">
        <f t="shared" si="5"/>
        <v>0</v>
      </c>
      <c r="J13" s="14">
        <f t="shared" si="5"/>
        <v>20604</v>
      </c>
      <c r="K13" s="14">
        <f t="shared" si="5"/>
        <v>59864</v>
      </c>
      <c r="L13" s="14">
        <f t="shared" si="5"/>
        <v>3463</v>
      </c>
      <c r="M13" s="14">
        <f t="shared" si="5"/>
        <v>23334</v>
      </c>
      <c r="N13" s="14">
        <f t="shared" si="5"/>
        <v>60616</v>
      </c>
      <c r="O13" s="14">
        <f t="shared" si="5"/>
        <v>73205</v>
      </c>
      <c r="P13" s="14">
        <f>+P14+P17</f>
        <v>3641150</v>
      </c>
      <c r="Q13" s="14">
        <f>+Q14</f>
        <v>4386267.25</v>
      </c>
      <c r="R13" s="14">
        <f t="shared" ref="R13" si="6">+R14+R17</f>
        <v>0</v>
      </c>
    </row>
    <row r="14" spans="1:20" s="15" customFormat="1" ht="30" x14ac:dyDescent="0.25">
      <c r="A14" s="18" t="s">
        <v>60</v>
      </c>
      <c r="B14" s="40" t="s">
        <v>61</v>
      </c>
      <c r="C14" s="14">
        <f t="shared" ref="C14:O14" si="7">+C15+C16</f>
        <v>950000</v>
      </c>
      <c r="D14" s="14">
        <f t="shared" si="7"/>
        <v>3920728.08</v>
      </c>
      <c r="E14" s="14">
        <f t="shared" si="7"/>
        <v>14815.92</v>
      </c>
      <c r="F14" s="14">
        <f t="shared" si="7"/>
        <v>29177.8</v>
      </c>
      <c r="G14" s="14">
        <f t="shared" si="7"/>
        <v>36291.360000000001</v>
      </c>
      <c r="H14" s="14">
        <f t="shared" si="7"/>
        <v>25924</v>
      </c>
      <c r="I14" s="14">
        <f t="shared" si="7"/>
        <v>0</v>
      </c>
      <c r="J14" s="14">
        <f t="shared" si="7"/>
        <v>3844</v>
      </c>
      <c r="K14" s="14">
        <f t="shared" si="7"/>
        <v>33925</v>
      </c>
      <c r="L14" s="14">
        <f t="shared" si="7"/>
        <v>1623</v>
      </c>
      <c r="M14" s="14">
        <f t="shared" si="7"/>
        <v>16834</v>
      </c>
      <c r="N14" s="14">
        <f t="shared" si="7"/>
        <v>60616</v>
      </c>
      <c r="O14" s="14">
        <f t="shared" si="7"/>
        <v>73205</v>
      </c>
      <c r="P14" s="14">
        <f>+P15+P16</f>
        <v>3624472</v>
      </c>
      <c r="Q14" s="14">
        <f>+Q15+Q16+Q17</f>
        <v>4386267.25</v>
      </c>
      <c r="R14" s="14">
        <f>+R15+R16</f>
        <v>0</v>
      </c>
    </row>
    <row r="15" spans="1:20" s="7" customFormat="1" x14ac:dyDescent="0.25">
      <c r="A15" s="16" t="s">
        <v>64</v>
      </c>
      <c r="B15" s="37" t="s">
        <v>62</v>
      </c>
      <c r="C15" s="9">
        <v>0</v>
      </c>
      <c r="D15" s="9">
        <v>296256.08</v>
      </c>
      <c r="E15" s="9">
        <v>14815.92</v>
      </c>
      <c r="F15" s="9">
        <v>29177.8</v>
      </c>
      <c r="G15" s="9">
        <v>36291.360000000001</v>
      </c>
      <c r="H15" s="17">
        <v>25924</v>
      </c>
      <c r="I15" s="17">
        <v>0</v>
      </c>
      <c r="J15" s="17">
        <v>3844</v>
      </c>
      <c r="K15" s="9">
        <v>33925</v>
      </c>
      <c r="L15" s="9">
        <v>1623</v>
      </c>
      <c r="M15" s="9">
        <v>16834</v>
      </c>
      <c r="N15" s="9">
        <v>60616</v>
      </c>
      <c r="O15" s="9">
        <v>73205</v>
      </c>
      <c r="P15" s="9">
        <v>0</v>
      </c>
      <c r="Q15" s="9">
        <f>+E15+F15+G15+H15+I15+J15+K15+L15+M15+N15+O15+P15</f>
        <v>296256.08</v>
      </c>
      <c r="R15" s="9">
        <f>+D15-Q15</f>
        <v>0</v>
      </c>
    </row>
    <row r="16" spans="1:20" s="7" customFormat="1" x14ac:dyDescent="0.25">
      <c r="A16" s="16" t="s">
        <v>65</v>
      </c>
      <c r="B16" s="37" t="s">
        <v>213</v>
      </c>
      <c r="C16" s="9">
        <v>950000</v>
      </c>
      <c r="D16" s="9">
        <v>3624472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30">
        <v>3624472</v>
      </c>
      <c r="Q16" s="9">
        <f>+E16+F16+G16+H16+I16+J16+K16+L16+M16+N16+O16+P16</f>
        <v>3624472</v>
      </c>
      <c r="R16" s="9">
        <f>+D16-Q16</f>
        <v>0</v>
      </c>
    </row>
    <row r="17" spans="1:18" s="7" customFormat="1" x14ac:dyDescent="0.25">
      <c r="A17" s="16" t="s">
        <v>66</v>
      </c>
      <c r="B17" s="37" t="s">
        <v>67</v>
      </c>
      <c r="C17" s="9">
        <v>750594</v>
      </c>
      <c r="D17" s="9">
        <v>465539.17000000004</v>
      </c>
      <c r="E17" s="9">
        <v>53282.15</v>
      </c>
      <c r="F17" s="9">
        <v>109021.02</v>
      </c>
      <c r="G17" s="9">
        <v>146915</v>
      </c>
      <c r="H17" s="17">
        <v>88604</v>
      </c>
      <c r="I17" s="17">
        <v>0</v>
      </c>
      <c r="J17" s="17">
        <v>16760</v>
      </c>
      <c r="K17" s="9">
        <v>25939</v>
      </c>
      <c r="L17" s="9">
        <v>1840</v>
      </c>
      <c r="M17" s="9">
        <v>6500</v>
      </c>
      <c r="N17" s="9">
        <v>0</v>
      </c>
      <c r="O17" s="9">
        <v>0</v>
      </c>
      <c r="P17" s="30">
        <v>16678</v>
      </c>
      <c r="Q17" s="9">
        <f>+E17+F17+G17+H17+I17+J17+K17+L17+M17+N17+O17+P17</f>
        <v>465539.17000000004</v>
      </c>
      <c r="R17" s="9">
        <f>+D17-Q17</f>
        <v>0</v>
      </c>
    </row>
    <row r="18" spans="1:18" s="15" customFormat="1" ht="30" x14ac:dyDescent="0.25">
      <c r="A18" s="8">
        <v>1.5</v>
      </c>
      <c r="B18" s="40" t="s">
        <v>4</v>
      </c>
      <c r="C18" s="14">
        <f>+C19+C20</f>
        <v>6200000</v>
      </c>
      <c r="D18" s="14">
        <f t="shared" ref="D18:O18" si="8">+D19+D20</f>
        <v>7627930.919999999</v>
      </c>
      <c r="E18" s="14">
        <f t="shared" si="8"/>
        <v>909917</v>
      </c>
      <c r="F18" s="14">
        <f t="shared" si="8"/>
        <v>784646.27</v>
      </c>
      <c r="G18" s="14">
        <f t="shared" si="8"/>
        <v>196606.74</v>
      </c>
      <c r="H18" s="14">
        <f t="shared" si="8"/>
        <v>210474.25</v>
      </c>
      <c r="I18" s="14">
        <f t="shared" si="8"/>
        <v>168105.57</v>
      </c>
      <c r="J18" s="14">
        <f t="shared" si="8"/>
        <v>752</v>
      </c>
      <c r="K18" s="14">
        <f t="shared" si="8"/>
        <v>-24948.14</v>
      </c>
      <c r="L18" s="14">
        <f t="shared" si="8"/>
        <v>66181.23</v>
      </c>
      <c r="M18" s="14">
        <f t="shared" si="8"/>
        <v>381535</v>
      </c>
      <c r="N18" s="14">
        <f t="shared" si="8"/>
        <v>1675661.95</v>
      </c>
      <c r="O18" s="14">
        <f t="shared" si="8"/>
        <v>2640986.0499999998</v>
      </c>
      <c r="P18" s="14">
        <f>+P19+P20</f>
        <v>618013</v>
      </c>
      <c r="Q18" s="14">
        <f>+Q19+Q20</f>
        <v>7627930.919999999</v>
      </c>
      <c r="R18" s="14">
        <f t="shared" ref="R18" si="9">+R19+R20</f>
        <v>0</v>
      </c>
    </row>
    <row r="19" spans="1:18" s="7" customFormat="1" x14ac:dyDescent="0.25">
      <c r="A19" s="16" t="s">
        <v>72</v>
      </c>
      <c r="B19" s="37" t="s">
        <v>73</v>
      </c>
      <c r="C19" s="9">
        <v>6000000</v>
      </c>
      <c r="D19" s="9">
        <v>6692000.919999999</v>
      </c>
      <c r="E19" s="9">
        <v>909917</v>
      </c>
      <c r="F19" s="9">
        <v>784646.27</v>
      </c>
      <c r="G19" s="9">
        <v>196606.74</v>
      </c>
      <c r="H19" s="17">
        <v>210474.25</v>
      </c>
      <c r="I19" s="17">
        <v>168105.57</v>
      </c>
      <c r="J19" s="17">
        <v>0</v>
      </c>
      <c r="K19" s="9">
        <v>-26828.14</v>
      </c>
      <c r="L19" s="9">
        <v>66181.23</v>
      </c>
      <c r="M19" s="9">
        <v>381535</v>
      </c>
      <c r="N19" s="9">
        <v>1675661.95</v>
      </c>
      <c r="O19" s="9">
        <v>1707688.05</v>
      </c>
      <c r="P19" s="30">
        <v>618013</v>
      </c>
      <c r="Q19" s="9">
        <f>+E19+F19+G19+H19+I19+J19+K19+L19+M19+N19+O19+P19</f>
        <v>6692000.919999999</v>
      </c>
      <c r="R19" s="9">
        <f>+D19-Q19</f>
        <v>0</v>
      </c>
    </row>
    <row r="20" spans="1:18" s="7" customFormat="1" ht="30" x14ac:dyDescent="0.25">
      <c r="A20" s="16" t="s">
        <v>74</v>
      </c>
      <c r="B20" s="37" t="s">
        <v>4</v>
      </c>
      <c r="C20" s="9">
        <v>200000</v>
      </c>
      <c r="D20" s="9">
        <v>935930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752</v>
      </c>
      <c r="K20" s="9">
        <v>1880</v>
      </c>
      <c r="L20" s="9">
        <v>0</v>
      </c>
      <c r="M20" s="9">
        <v>0</v>
      </c>
      <c r="N20" s="9">
        <v>0</v>
      </c>
      <c r="O20" s="9">
        <v>933298</v>
      </c>
      <c r="P20" s="9">
        <v>0</v>
      </c>
      <c r="Q20" s="9">
        <f>+E20+F20+G20+H20+I20+J20+K20+L20+M20+N20+O20+P20</f>
        <v>935930</v>
      </c>
      <c r="R20" s="9">
        <f>+D20-Q20</f>
        <v>0</v>
      </c>
    </row>
    <row r="21" spans="1:18" s="15" customFormat="1" ht="15" customHeight="1" x14ac:dyDescent="0.25">
      <c r="A21" s="13">
        <v>2</v>
      </c>
      <c r="B21" s="41" t="s">
        <v>6</v>
      </c>
      <c r="C21" s="14">
        <f>+C22+C27+C29+C33+C35+C37+C41</f>
        <v>28585000</v>
      </c>
      <c r="D21" s="14">
        <f t="shared" ref="D21:O21" si="10">+D22+D27+D29+D33+D35+D37+D41</f>
        <v>25262522.27</v>
      </c>
      <c r="E21" s="14">
        <f t="shared" si="10"/>
        <v>1622954.29</v>
      </c>
      <c r="F21" s="14">
        <f t="shared" si="10"/>
        <v>3802202.2399999998</v>
      </c>
      <c r="G21" s="14">
        <f t="shared" si="10"/>
        <v>7631609.8200000003</v>
      </c>
      <c r="H21" s="14">
        <f t="shared" si="10"/>
        <v>971854.17</v>
      </c>
      <c r="I21" s="14">
        <f t="shared" si="10"/>
        <v>985664.84999999986</v>
      </c>
      <c r="J21" s="14">
        <f t="shared" si="10"/>
        <v>1652185.9500000002</v>
      </c>
      <c r="K21" s="14">
        <f t="shared" si="10"/>
        <v>2394075.63</v>
      </c>
      <c r="L21" s="14">
        <f t="shared" si="10"/>
        <v>2268392.36</v>
      </c>
      <c r="M21" s="14">
        <f t="shared" si="10"/>
        <v>376696.75</v>
      </c>
      <c r="N21" s="14">
        <f t="shared" si="10"/>
        <v>978593.96000000008</v>
      </c>
      <c r="O21" s="14">
        <f t="shared" si="10"/>
        <v>857293.88</v>
      </c>
      <c r="P21" s="14">
        <f>+P22+P27+P29+P33+P35+P37+P41</f>
        <v>1712298.37</v>
      </c>
      <c r="Q21" s="14">
        <f>+Q22+Q27+Q29+Q33+Q35+Q37+Q41</f>
        <v>25253822.27</v>
      </c>
      <c r="R21" s="14">
        <f t="shared" ref="R21" si="11">+R22+R27+R29+R33+R35+R37+R41</f>
        <v>8700</v>
      </c>
    </row>
    <row r="22" spans="1:18" s="15" customFormat="1" ht="25.5" customHeight="1" x14ac:dyDescent="0.25">
      <c r="A22" s="18">
        <v>2.1</v>
      </c>
      <c r="B22" s="40" t="s">
        <v>49</v>
      </c>
      <c r="C22" s="14">
        <f>+C23+C24+C25+C26</f>
        <v>6860000</v>
      </c>
      <c r="D22" s="14">
        <f t="shared" ref="D22:O22" si="12">+D23+D24+D25+D26</f>
        <v>5593839.9799999995</v>
      </c>
      <c r="E22" s="14">
        <f t="shared" si="12"/>
        <v>284053.71999999997</v>
      </c>
      <c r="F22" s="14">
        <f t="shared" si="12"/>
        <v>1344679.8399999999</v>
      </c>
      <c r="G22" s="14">
        <f t="shared" si="12"/>
        <v>1252125.67</v>
      </c>
      <c r="H22" s="14">
        <f t="shared" si="12"/>
        <v>162686.52000000002</v>
      </c>
      <c r="I22" s="14">
        <f t="shared" si="12"/>
        <v>109150.62000000001</v>
      </c>
      <c r="J22" s="14">
        <f t="shared" si="12"/>
        <v>48670.05</v>
      </c>
      <c r="K22" s="14">
        <f t="shared" si="12"/>
        <v>376182.56</v>
      </c>
      <c r="L22" s="14">
        <f t="shared" si="12"/>
        <v>416576.36000000004</v>
      </c>
      <c r="M22" s="14">
        <f t="shared" si="12"/>
        <v>126839.59</v>
      </c>
      <c r="N22" s="14">
        <f t="shared" si="12"/>
        <v>274883.28000000003</v>
      </c>
      <c r="O22" s="14">
        <f t="shared" si="12"/>
        <v>217975.13</v>
      </c>
      <c r="P22" s="14">
        <f>+P23+P24+P25+P26</f>
        <v>980016.6399999999</v>
      </c>
      <c r="Q22" s="14">
        <f>+Q23+Q24+Q25+Q26</f>
        <v>5593839.9799999995</v>
      </c>
      <c r="R22" s="14">
        <f>+R23+R24+R25+R26</f>
        <v>0</v>
      </c>
    </row>
    <row r="23" spans="1:18" s="7" customFormat="1" ht="30" x14ac:dyDescent="0.25">
      <c r="A23" s="16" t="s">
        <v>76</v>
      </c>
      <c r="B23" s="37" t="s">
        <v>81</v>
      </c>
      <c r="C23" s="9">
        <v>3200000</v>
      </c>
      <c r="D23" s="9">
        <v>2856613.33</v>
      </c>
      <c r="E23" s="9">
        <v>246669.24</v>
      </c>
      <c r="F23" s="9">
        <v>417018.44</v>
      </c>
      <c r="G23" s="9">
        <v>891232.46</v>
      </c>
      <c r="H23" s="17">
        <v>94038.99</v>
      </c>
      <c r="I23" s="17">
        <v>82720.42</v>
      </c>
      <c r="J23" s="17">
        <v>35165.33</v>
      </c>
      <c r="K23" s="9">
        <v>175761.75</v>
      </c>
      <c r="L23" s="9">
        <v>223581.76</v>
      </c>
      <c r="M23" s="9">
        <v>82440.240000000005</v>
      </c>
      <c r="N23" s="9">
        <v>76955.199999999997</v>
      </c>
      <c r="O23" s="9">
        <v>141894.89000000001</v>
      </c>
      <c r="P23" s="30">
        <v>389134.61</v>
      </c>
      <c r="Q23" s="9">
        <f>+E23+F23+G23+H23+I23+J23+K23+L23+M23+N23+O23+P23</f>
        <v>2856613.33</v>
      </c>
      <c r="R23" s="9">
        <f t="shared" ref="R23:R42" si="13">+D23-Q23</f>
        <v>0</v>
      </c>
    </row>
    <row r="24" spans="1:18" s="7" customFormat="1" ht="30" x14ac:dyDescent="0.25">
      <c r="A24" s="16" t="s">
        <v>77</v>
      </c>
      <c r="B24" s="37" t="s">
        <v>82</v>
      </c>
      <c r="C24" s="9">
        <v>2600000</v>
      </c>
      <c r="D24" s="9">
        <v>1071183.0799999998</v>
      </c>
      <c r="E24" s="9">
        <v>0</v>
      </c>
      <c r="F24" s="9">
        <v>619510.75</v>
      </c>
      <c r="G24" s="9">
        <v>70381.08</v>
      </c>
      <c r="H24" s="9">
        <v>0</v>
      </c>
      <c r="I24" s="9">
        <v>0</v>
      </c>
      <c r="J24" s="9">
        <v>0</v>
      </c>
      <c r="K24" s="9">
        <v>194916.8</v>
      </c>
      <c r="L24" s="9">
        <v>44532.4</v>
      </c>
      <c r="M24" s="9">
        <v>0</v>
      </c>
      <c r="N24" s="9">
        <v>61891.1</v>
      </c>
      <c r="O24" s="9">
        <v>3491.31</v>
      </c>
      <c r="P24" s="30">
        <v>76459.64</v>
      </c>
      <c r="Q24" s="9">
        <f>+E24+F24+G24+H24+I24+J24+K24+L24+M24+N24+O24+P24</f>
        <v>1071183.0799999998</v>
      </c>
      <c r="R24" s="9">
        <f t="shared" si="13"/>
        <v>0</v>
      </c>
    </row>
    <row r="25" spans="1:18" s="7" customFormat="1" ht="45" x14ac:dyDescent="0.25">
      <c r="A25" s="16" t="s">
        <v>78</v>
      </c>
      <c r="B25" s="37" t="s">
        <v>83</v>
      </c>
      <c r="C25" s="9">
        <v>560000</v>
      </c>
      <c r="D25" s="9">
        <v>776454.27</v>
      </c>
      <c r="E25" s="9">
        <v>37384.480000000003</v>
      </c>
      <c r="F25" s="9">
        <v>107577.65</v>
      </c>
      <c r="G25" s="9">
        <v>67690.77</v>
      </c>
      <c r="H25" s="17">
        <v>18086.61</v>
      </c>
      <c r="I25" s="17">
        <v>25942.240000000002</v>
      </c>
      <c r="J25" s="17">
        <v>13504.72</v>
      </c>
      <c r="K25" s="9">
        <v>0</v>
      </c>
      <c r="L25" s="9">
        <v>50346.64</v>
      </c>
      <c r="M25" s="9">
        <v>44399.35</v>
      </c>
      <c r="N25" s="9">
        <v>81819.45</v>
      </c>
      <c r="O25" s="9">
        <v>61043.93</v>
      </c>
      <c r="P25" s="30">
        <v>268658.43</v>
      </c>
      <c r="Q25" s="9">
        <f>+E25+F25+G25+H25+I25+J25+K25+L25+M25+N25+O25+P25</f>
        <v>776454.27</v>
      </c>
      <c r="R25" s="9">
        <f t="shared" si="13"/>
        <v>0</v>
      </c>
    </row>
    <row r="26" spans="1:18" s="7" customFormat="1" x14ac:dyDescent="0.25">
      <c r="A26" s="16" t="s">
        <v>80</v>
      </c>
      <c r="B26" s="37" t="s">
        <v>85</v>
      </c>
      <c r="C26" s="9">
        <v>500000</v>
      </c>
      <c r="D26" s="9">
        <v>889589.3</v>
      </c>
      <c r="E26" s="9">
        <v>0</v>
      </c>
      <c r="F26" s="9">
        <v>200573</v>
      </c>
      <c r="G26" s="9">
        <v>222821.36</v>
      </c>
      <c r="H26" s="17">
        <v>50560.92</v>
      </c>
      <c r="I26" s="17">
        <v>487.96</v>
      </c>
      <c r="J26" s="17">
        <v>0</v>
      </c>
      <c r="K26" s="9">
        <v>5504.01</v>
      </c>
      <c r="L26" s="9">
        <v>98115.56</v>
      </c>
      <c r="M26" s="9">
        <v>0</v>
      </c>
      <c r="N26" s="9">
        <v>54217.53</v>
      </c>
      <c r="O26" s="9">
        <v>11545</v>
      </c>
      <c r="P26" s="30">
        <v>245763.96</v>
      </c>
      <c r="Q26" s="9">
        <f>+E26+F26+G26+H26+I26+J26+K26+L26+M26+N26+O26+P26</f>
        <v>889589.3</v>
      </c>
      <c r="R26" s="9">
        <f t="shared" si="13"/>
        <v>0</v>
      </c>
    </row>
    <row r="27" spans="1:18" s="15" customFormat="1" x14ac:dyDescent="0.25">
      <c r="A27" s="8">
        <v>2.2000000000000002</v>
      </c>
      <c r="B27" s="40" t="s">
        <v>7</v>
      </c>
      <c r="C27" s="14">
        <f>+C28</f>
        <v>700000</v>
      </c>
      <c r="D27" s="14">
        <f t="shared" ref="D27:R27" si="14">+D28</f>
        <v>1775402.36</v>
      </c>
      <c r="E27" s="14">
        <f t="shared" si="14"/>
        <v>114983.92</v>
      </c>
      <c r="F27" s="14">
        <f t="shared" si="14"/>
        <v>134769.35999999999</v>
      </c>
      <c r="G27" s="14">
        <f t="shared" si="14"/>
        <v>68068.600000000006</v>
      </c>
      <c r="H27" s="14">
        <f t="shared" si="14"/>
        <v>64608</v>
      </c>
      <c r="I27" s="14">
        <f t="shared" si="14"/>
        <v>0</v>
      </c>
      <c r="J27" s="14">
        <f t="shared" si="14"/>
        <v>11600</v>
      </c>
      <c r="K27" s="14">
        <f t="shared" si="14"/>
        <v>134508.96</v>
      </c>
      <c r="L27" s="14">
        <f t="shared" si="14"/>
        <v>99523.92</v>
      </c>
      <c r="M27" s="14">
        <f t="shared" si="14"/>
        <v>26839</v>
      </c>
      <c r="N27" s="14">
        <f t="shared" si="14"/>
        <v>286836.62</v>
      </c>
      <c r="O27" s="14">
        <f t="shared" si="14"/>
        <v>407792.68</v>
      </c>
      <c r="P27" s="14">
        <f t="shared" si="14"/>
        <v>425871.3</v>
      </c>
      <c r="Q27" s="14">
        <f>+Q28</f>
        <v>1775402.36</v>
      </c>
      <c r="R27" s="14">
        <f t="shared" si="14"/>
        <v>0</v>
      </c>
    </row>
    <row r="28" spans="1:18" s="7" customFormat="1" ht="30" x14ac:dyDescent="0.25">
      <c r="A28" s="16" t="s">
        <v>86</v>
      </c>
      <c r="B28" s="37" t="s">
        <v>87</v>
      </c>
      <c r="C28" s="9">
        <v>700000</v>
      </c>
      <c r="D28" s="9">
        <v>1775402.36</v>
      </c>
      <c r="E28" s="9">
        <v>114983.92</v>
      </c>
      <c r="F28" s="9">
        <v>134769.35999999999</v>
      </c>
      <c r="G28" s="9">
        <v>68068.600000000006</v>
      </c>
      <c r="H28" s="17">
        <v>64608</v>
      </c>
      <c r="I28" s="17">
        <v>0</v>
      </c>
      <c r="J28" s="17">
        <v>11600</v>
      </c>
      <c r="K28" s="9">
        <v>134508.96</v>
      </c>
      <c r="L28" s="9">
        <v>99523.92</v>
      </c>
      <c r="M28" s="9">
        <v>26839</v>
      </c>
      <c r="N28" s="9">
        <v>286836.62</v>
      </c>
      <c r="O28" s="9">
        <v>407792.68</v>
      </c>
      <c r="P28" s="30">
        <v>425871.3</v>
      </c>
      <c r="Q28" s="9">
        <f>+E28+F28+G28+H28+I28+J28+K28+L28+M28+N28+O28+P28</f>
        <v>1775402.36</v>
      </c>
      <c r="R28" s="9">
        <f t="shared" si="13"/>
        <v>0</v>
      </c>
    </row>
    <row r="29" spans="1:18" s="15" customFormat="1" ht="30" customHeight="1" x14ac:dyDescent="0.25">
      <c r="A29" s="8">
        <v>2.4</v>
      </c>
      <c r="B29" s="40" t="s">
        <v>29</v>
      </c>
      <c r="C29" s="14">
        <f>+C30+C32+C31</f>
        <v>5365000</v>
      </c>
      <c r="D29" s="14">
        <f t="shared" ref="D29:O29" si="15">+D30+D32+D31</f>
        <v>4707358.0100000007</v>
      </c>
      <c r="E29" s="14">
        <f t="shared" si="15"/>
        <v>147453.97</v>
      </c>
      <c r="F29" s="14">
        <f t="shared" si="15"/>
        <v>97160.94</v>
      </c>
      <c r="G29" s="14">
        <f t="shared" si="15"/>
        <v>2906592.32</v>
      </c>
      <c r="H29" s="14">
        <f t="shared" si="15"/>
        <v>200000</v>
      </c>
      <c r="I29" s="14">
        <f t="shared" si="15"/>
        <v>223196.34</v>
      </c>
      <c r="J29" s="14">
        <f t="shared" si="15"/>
        <v>506130.76</v>
      </c>
      <c r="K29" s="14">
        <f t="shared" si="15"/>
        <v>241352.81</v>
      </c>
      <c r="L29" s="14">
        <f t="shared" si="15"/>
        <v>55558.34</v>
      </c>
      <c r="M29" s="14">
        <f t="shared" si="15"/>
        <v>0</v>
      </c>
      <c r="N29" s="14">
        <f t="shared" si="15"/>
        <v>186237.91999999998</v>
      </c>
      <c r="O29" s="14">
        <f t="shared" si="15"/>
        <v>41315.11</v>
      </c>
      <c r="P29" s="14">
        <f>+P30+P32+P31</f>
        <v>102359.5</v>
      </c>
      <c r="Q29" s="14">
        <f>+Q30+Q32+Q31</f>
        <v>4707358.0100000007</v>
      </c>
      <c r="R29" s="14">
        <f t="shared" ref="R29" si="16">+R30+R32+R31</f>
        <v>0</v>
      </c>
    </row>
    <row r="30" spans="1:18" s="7" customFormat="1" x14ac:dyDescent="0.25">
      <c r="A30" s="16" t="s">
        <v>88</v>
      </c>
      <c r="B30" s="37" t="s">
        <v>90</v>
      </c>
      <c r="C30" s="9">
        <v>5000000</v>
      </c>
      <c r="D30" s="9">
        <v>4516904.4000000004</v>
      </c>
      <c r="E30" s="9">
        <v>147453.97</v>
      </c>
      <c r="F30" s="9">
        <v>97160.94</v>
      </c>
      <c r="G30" s="9">
        <v>2882754.9</v>
      </c>
      <c r="H30" s="17">
        <v>200000</v>
      </c>
      <c r="I30" s="17">
        <v>221199</v>
      </c>
      <c r="J30" s="17">
        <v>499704.36</v>
      </c>
      <c r="K30" s="9">
        <v>218050.65</v>
      </c>
      <c r="L30" s="9">
        <v>37160.6</v>
      </c>
      <c r="M30" s="9">
        <v>0</v>
      </c>
      <c r="N30" s="9">
        <v>106455.48</v>
      </c>
      <c r="O30" s="9">
        <v>4605</v>
      </c>
      <c r="P30" s="30">
        <v>102359.5</v>
      </c>
      <c r="Q30" s="9">
        <f>+E30+F30+G30+H30+I30+J30+K30+L30+M30+N30+O30+P30</f>
        <v>4516904.4000000004</v>
      </c>
      <c r="R30" s="9">
        <f t="shared" si="13"/>
        <v>0</v>
      </c>
    </row>
    <row r="31" spans="1:18" s="7" customFormat="1" x14ac:dyDescent="0.25">
      <c r="A31" s="16" t="s">
        <v>221</v>
      </c>
      <c r="B31" s="37" t="s">
        <v>222</v>
      </c>
      <c r="C31" s="9">
        <v>15000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7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f>+E31+F31+G31+H31+I31+J31+K31+L31+M31+N31+O31+P31</f>
        <v>0</v>
      </c>
      <c r="R31" s="9">
        <f t="shared" si="13"/>
        <v>0</v>
      </c>
    </row>
    <row r="32" spans="1:18" s="7" customFormat="1" ht="30" x14ac:dyDescent="0.25">
      <c r="A32" s="16" t="s">
        <v>89</v>
      </c>
      <c r="B32" s="37" t="s">
        <v>91</v>
      </c>
      <c r="C32" s="9">
        <v>350000</v>
      </c>
      <c r="D32" s="9">
        <v>190453.61</v>
      </c>
      <c r="E32" s="9">
        <v>0</v>
      </c>
      <c r="F32" s="9">
        <v>0</v>
      </c>
      <c r="G32" s="9">
        <v>23837.42</v>
      </c>
      <c r="H32" s="17">
        <v>0</v>
      </c>
      <c r="I32" s="17">
        <v>1997.34</v>
      </c>
      <c r="J32" s="17">
        <v>6426.4</v>
      </c>
      <c r="K32" s="9">
        <v>23302.16</v>
      </c>
      <c r="L32" s="9">
        <v>18397.740000000002</v>
      </c>
      <c r="M32" s="9">
        <v>0</v>
      </c>
      <c r="N32" s="9">
        <v>79782.44</v>
      </c>
      <c r="O32" s="9">
        <v>36710.11</v>
      </c>
      <c r="P32" s="9">
        <v>0</v>
      </c>
      <c r="Q32" s="9">
        <f>+E32+F32+G32+H32+I32+J32+K32+L32+M32+N32+O32+P32</f>
        <v>190453.61</v>
      </c>
      <c r="R32" s="9">
        <f t="shared" si="13"/>
        <v>0</v>
      </c>
    </row>
    <row r="33" spans="1:20" s="15" customFormat="1" ht="30" x14ac:dyDescent="0.25">
      <c r="A33" s="8">
        <v>2.5</v>
      </c>
      <c r="B33" s="40" t="s">
        <v>30</v>
      </c>
      <c r="C33" s="14">
        <f t="shared" ref="C33:P33" si="17">+C34</f>
        <v>860000</v>
      </c>
      <c r="D33" s="14">
        <f t="shared" si="17"/>
        <v>1782004.8</v>
      </c>
      <c r="E33" s="14">
        <f t="shared" si="17"/>
        <v>103213.92</v>
      </c>
      <c r="F33" s="14">
        <f t="shared" si="17"/>
        <v>302477.59999999998</v>
      </c>
      <c r="G33" s="14">
        <f t="shared" si="17"/>
        <v>246393.7</v>
      </c>
      <c r="H33" s="14">
        <f t="shared" si="17"/>
        <v>112070</v>
      </c>
      <c r="I33" s="14">
        <f t="shared" si="17"/>
        <v>217801.5</v>
      </c>
      <c r="J33" s="14">
        <f t="shared" si="17"/>
        <v>140356.79999999999</v>
      </c>
      <c r="K33" s="14">
        <f t="shared" si="17"/>
        <v>84935</v>
      </c>
      <c r="L33" s="14">
        <f t="shared" si="17"/>
        <v>389993.59</v>
      </c>
      <c r="M33" s="14">
        <f t="shared" si="17"/>
        <v>22040</v>
      </c>
      <c r="N33" s="14">
        <f t="shared" si="17"/>
        <v>11104.01</v>
      </c>
      <c r="O33" s="14">
        <f t="shared" si="17"/>
        <v>106664.96000000001</v>
      </c>
      <c r="P33" s="14">
        <f t="shared" si="17"/>
        <v>44953.72</v>
      </c>
      <c r="Q33" s="14">
        <f>+Q34</f>
        <v>1782004.8</v>
      </c>
      <c r="R33" s="14">
        <f>+R34</f>
        <v>0</v>
      </c>
    </row>
    <row r="34" spans="1:20" s="7" customFormat="1" ht="30" x14ac:dyDescent="0.25">
      <c r="A34" s="16" t="s">
        <v>92</v>
      </c>
      <c r="B34" s="37" t="s">
        <v>93</v>
      </c>
      <c r="C34" s="9">
        <v>860000</v>
      </c>
      <c r="D34" s="9">
        <v>1782004.8</v>
      </c>
      <c r="E34" s="9">
        <v>103213.92</v>
      </c>
      <c r="F34" s="9">
        <v>302477.59999999998</v>
      </c>
      <c r="G34" s="9">
        <v>246393.7</v>
      </c>
      <c r="H34" s="17">
        <v>112070</v>
      </c>
      <c r="I34" s="17">
        <v>217801.5</v>
      </c>
      <c r="J34" s="17">
        <v>140356.79999999999</v>
      </c>
      <c r="K34" s="9">
        <v>84935</v>
      </c>
      <c r="L34" s="9">
        <v>389993.59</v>
      </c>
      <c r="M34" s="9">
        <v>22040</v>
      </c>
      <c r="N34" s="9">
        <v>11104.01</v>
      </c>
      <c r="O34" s="9">
        <v>106664.96000000001</v>
      </c>
      <c r="P34" s="30">
        <v>44953.72</v>
      </c>
      <c r="Q34" s="9">
        <f>+E34+F34+G34+H34+I34+J34+K34+L34+M34+N34+O34+P34</f>
        <v>1782004.8</v>
      </c>
      <c r="R34" s="9">
        <f t="shared" si="13"/>
        <v>0</v>
      </c>
    </row>
    <row r="35" spans="1:20" s="15" customFormat="1" ht="30" x14ac:dyDescent="0.25">
      <c r="A35" s="8">
        <v>2.6</v>
      </c>
      <c r="B35" s="40" t="s">
        <v>8</v>
      </c>
      <c r="C35" s="14">
        <f>+C36</f>
        <v>13000000</v>
      </c>
      <c r="D35" s="14">
        <f t="shared" ref="D35:P35" si="18">+D36</f>
        <v>8411009.379999999</v>
      </c>
      <c r="E35" s="14">
        <f t="shared" si="18"/>
        <v>937487.35999999999</v>
      </c>
      <c r="F35" s="14">
        <f t="shared" si="18"/>
        <v>1681493.26</v>
      </c>
      <c r="G35" s="14">
        <f t="shared" si="18"/>
        <v>928901.61</v>
      </c>
      <c r="H35" s="14">
        <f t="shared" si="18"/>
        <v>409216.55</v>
      </c>
      <c r="I35" s="14">
        <f t="shared" si="18"/>
        <v>434916.67</v>
      </c>
      <c r="J35" s="14">
        <f t="shared" si="18"/>
        <v>927661</v>
      </c>
      <c r="K35" s="14">
        <f t="shared" si="18"/>
        <v>1408389.5699999998</v>
      </c>
      <c r="L35" s="14">
        <f t="shared" si="18"/>
        <v>1284203.97</v>
      </c>
      <c r="M35" s="14">
        <f t="shared" si="18"/>
        <v>76330.3</v>
      </c>
      <c r="N35" s="14">
        <f t="shared" si="18"/>
        <v>180418.98</v>
      </c>
      <c r="O35" s="14">
        <f t="shared" si="18"/>
        <v>0</v>
      </c>
      <c r="P35" s="14">
        <f t="shared" si="18"/>
        <v>141990.10999999999</v>
      </c>
      <c r="Q35" s="14">
        <f>+Q36</f>
        <v>8411009.379999999</v>
      </c>
      <c r="R35" s="14">
        <f>+R36</f>
        <v>0</v>
      </c>
    </row>
    <row r="36" spans="1:20" s="7" customFormat="1" ht="30" x14ac:dyDescent="0.25">
      <c r="A36" s="16" t="s">
        <v>94</v>
      </c>
      <c r="B36" s="37" t="s">
        <v>8</v>
      </c>
      <c r="C36" s="9">
        <v>13000000</v>
      </c>
      <c r="D36" s="9">
        <v>8411009.379999999</v>
      </c>
      <c r="E36" s="9">
        <v>937487.35999999999</v>
      </c>
      <c r="F36" s="9">
        <v>1681493.26</v>
      </c>
      <c r="G36" s="9">
        <v>928901.61</v>
      </c>
      <c r="H36" s="17">
        <v>409216.55</v>
      </c>
      <c r="I36" s="17">
        <v>434916.67</v>
      </c>
      <c r="J36" s="17">
        <v>927661</v>
      </c>
      <c r="K36" s="9">
        <v>1408389.5699999998</v>
      </c>
      <c r="L36" s="9">
        <v>1284203.97</v>
      </c>
      <c r="M36" s="9">
        <v>76330.3</v>
      </c>
      <c r="N36" s="9">
        <v>180418.98</v>
      </c>
      <c r="O36" s="9">
        <v>0</v>
      </c>
      <c r="P36" s="30">
        <v>141990.10999999999</v>
      </c>
      <c r="Q36" s="9">
        <f>+E36+F36+G36+H36+I36+J36+K36+L36+M36+N36+O36+P36</f>
        <v>8411009.379999999</v>
      </c>
      <c r="R36" s="9">
        <f t="shared" si="13"/>
        <v>0</v>
      </c>
    </row>
    <row r="37" spans="1:20" s="15" customFormat="1" ht="45" x14ac:dyDescent="0.25">
      <c r="A37" s="8">
        <v>2.7</v>
      </c>
      <c r="B37" s="40" t="s">
        <v>31</v>
      </c>
      <c r="C37" s="14">
        <f t="shared" ref="C37:R37" si="19">+C38+C40+C39</f>
        <v>1200000</v>
      </c>
      <c r="D37" s="14">
        <f t="shared" si="19"/>
        <v>2150619.52</v>
      </c>
      <c r="E37" s="14">
        <f t="shared" si="19"/>
        <v>14848</v>
      </c>
      <c r="F37" s="14">
        <f t="shared" si="19"/>
        <v>62787.32</v>
      </c>
      <c r="G37" s="14">
        <f t="shared" si="19"/>
        <v>2039970.2</v>
      </c>
      <c r="H37" s="14">
        <f t="shared" si="19"/>
        <v>0</v>
      </c>
      <c r="I37" s="14">
        <f t="shared" si="19"/>
        <v>0</v>
      </c>
      <c r="J37" s="14">
        <f t="shared" si="19"/>
        <v>0</v>
      </c>
      <c r="K37" s="14">
        <f t="shared" si="19"/>
        <v>0</v>
      </c>
      <c r="L37" s="14">
        <f t="shared" si="19"/>
        <v>0</v>
      </c>
      <c r="M37" s="14">
        <f t="shared" si="19"/>
        <v>20486</v>
      </c>
      <c r="N37" s="14">
        <f t="shared" si="19"/>
        <v>3828</v>
      </c>
      <c r="O37" s="14">
        <f t="shared" si="19"/>
        <v>0</v>
      </c>
      <c r="P37" s="14">
        <f t="shared" si="19"/>
        <v>0</v>
      </c>
      <c r="Q37" s="14">
        <f>+Q38+Q40+Q39</f>
        <v>2141919.52</v>
      </c>
      <c r="R37" s="14">
        <f t="shared" si="19"/>
        <v>8700</v>
      </c>
    </row>
    <row r="38" spans="1:20" s="7" customFormat="1" x14ac:dyDescent="0.25">
      <c r="A38" s="16" t="s">
        <v>95</v>
      </c>
      <c r="B38" s="37" t="s">
        <v>98</v>
      </c>
      <c r="C38" s="9">
        <v>1000000</v>
      </c>
      <c r="D38" s="9">
        <v>2135771.52</v>
      </c>
      <c r="E38" s="9">
        <v>0</v>
      </c>
      <c r="F38" s="9">
        <v>62787.32</v>
      </c>
      <c r="G38" s="9">
        <v>2039970.2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20486</v>
      </c>
      <c r="N38" s="9">
        <v>3828</v>
      </c>
      <c r="O38" s="9">
        <v>0</v>
      </c>
      <c r="P38" s="9">
        <v>0</v>
      </c>
      <c r="Q38" s="9">
        <f>+E38+F38+G38+H38+I38+J38+K38+L38+M38+N38+O38+P38</f>
        <v>2127071.52</v>
      </c>
      <c r="R38" s="9">
        <f>+D38-Q38</f>
        <v>8700</v>
      </c>
    </row>
    <row r="39" spans="1:20" s="7" customFormat="1" ht="30" x14ac:dyDescent="0.25">
      <c r="A39" s="16" t="s">
        <v>96</v>
      </c>
      <c r="B39" s="37" t="s">
        <v>223</v>
      </c>
      <c r="C39" s="9">
        <v>50000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f>+E39+F39+G39+H39+I39+J39+K39+L39+M39+N39+O39+P39</f>
        <v>0</v>
      </c>
      <c r="R39" s="9">
        <f t="shared" si="13"/>
        <v>0</v>
      </c>
      <c r="S39" s="10"/>
      <c r="T39" s="10"/>
    </row>
    <row r="40" spans="1:20" s="7" customFormat="1" x14ac:dyDescent="0.25">
      <c r="A40" s="16" t="s">
        <v>97</v>
      </c>
      <c r="B40" s="37" t="s">
        <v>100</v>
      </c>
      <c r="C40" s="9">
        <v>150000</v>
      </c>
      <c r="D40" s="9">
        <v>14848</v>
      </c>
      <c r="E40" s="9">
        <v>14848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f>+E40+F40+G40+H40+I40+J40+K40+L40+M40+N40+O40+P40</f>
        <v>14848</v>
      </c>
      <c r="R40" s="9">
        <f t="shared" si="13"/>
        <v>0</v>
      </c>
    </row>
    <row r="41" spans="1:20" s="15" customFormat="1" ht="30" x14ac:dyDescent="0.25">
      <c r="A41" s="8">
        <v>2.9</v>
      </c>
      <c r="B41" s="40" t="s">
        <v>32</v>
      </c>
      <c r="C41" s="14">
        <f>+C42</f>
        <v>600000</v>
      </c>
      <c r="D41" s="14">
        <f t="shared" ref="D41:P41" si="20">+D42</f>
        <v>842288.22000000009</v>
      </c>
      <c r="E41" s="14">
        <f t="shared" si="20"/>
        <v>20913.400000000001</v>
      </c>
      <c r="F41" s="14">
        <f t="shared" si="20"/>
        <v>178833.92000000001</v>
      </c>
      <c r="G41" s="14">
        <f t="shared" si="20"/>
        <v>189557.72</v>
      </c>
      <c r="H41" s="14">
        <f t="shared" si="20"/>
        <v>23273.1</v>
      </c>
      <c r="I41" s="14">
        <f t="shared" si="20"/>
        <v>599.72</v>
      </c>
      <c r="J41" s="14">
        <f t="shared" si="20"/>
        <v>17767.34</v>
      </c>
      <c r="K41" s="14">
        <f t="shared" si="20"/>
        <v>148706.73000000001</v>
      </c>
      <c r="L41" s="14">
        <f t="shared" si="20"/>
        <v>22536.18</v>
      </c>
      <c r="M41" s="14">
        <f t="shared" si="20"/>
        <v>104161.86</v>
      </c>
      <c r="N41" s="14">
        <f t="shared" si="20"/>
        <v>35285.15</v>
      </c>
      <c r="O41" s="14">
        <f t="shared" si="20"/>
        <v>83546</v>
      </c>
      <c r="P41" s="14">
        <f t="shared" si="20"/>
        <v>17107.099999999999</v>
      </c>
      <c r="Q41" s="14">
        <f>+Q42</f>
        <v>842288.22000000009</v>
      </c>
      <c r="R41" s="14">
        <f>+R42</f>
        <v>0</v>
      </c>
    </row>
    <row r="42" spans="1:20" s="7" customFormat="1" x14ac:dyDescent="0.25">
      <c r="A42" s="16" t="s">
        <v>105</v>
      </c>
      <c r="B42" s="37" t="s">
        <v>108</v>
      </c>
      <c r="C42" s="9">
        <v>600000</v>
      </c>
      <c r="D42" s="9">
        <v>842288.22000000009</v>
      </c>
      <c r="E42" s="9">
        <v>20913.400000000001</v>
      </c>
      <c r="F42" s="9">
        <v>178833.92000000001</v>
      </c>
      <c r="G42" s="9">
        <v>189557.72</v>
      </c>
      <c r="H42" s="17">
        <v>23273.1</v>
      </c>
      <c r="I42" s="17">
        <v>599.72</v>
      </c>
      <c r="J42" s="17">
        <v>17767.34</v>
      </c>
      <c r="K42" s="9">
        <v>148706.73000000001</v>
      </c>
      <c r="L42" s="9">
        <v>22536.18</v>
      </c>
      <c r="M42" s="9">
        <v>104161.86</v>
      </c>
      <c r="N42" s="9">
        <v>35285.15</v>
      </c>
      <c r="O42" s="9">
        <v>83546</v>
      </c>
      <c r="P42" s="30">
        <v>17107.099999999999</v>
      </c>
      <c r="Q42" s="9">
        <f>+E42+F42+G42+H42+I42+J42+K42+L42+M42+N42+O42+P42</f>
        <v>842288.22000000009</v>
      </c>
      <c r="R42" s="9">
        <f t="shared" si="13"/>
        <v>0</v>
      </c>
    </row>
    <row r="43" spans="1:20" s="15" customFormat="1" x14ac:dyDescent="0.25">
      <c r="A43" s="13">
        <v>3</v>
      </c>
      <c r="B43" s="41" t="s">
        <v>10</v>
      </c>
      <c r="C43" s="14">
        <f t="shared" ref="C43:R43" si="21">+C44+C48+C54+C62+C65+C70+C72+C74+C78</f>
        <v>62232000</v>
      </c>
      <c r="D43" s="14">
        <f t="shared" si="21"/>
        <v>59979445.299999997</v>
      </c>
      <c r="E43" s="14">
        <f t="shared" si="21"/>
        <v>7363256.4400000004</v>
      </c>
      <c r="F43" s="14">
        <f t="shared" si="21"/>
        <v>10819508.220000001</v>
      </c>
      <c r="G43" s="14">
        <f t="shared" si="21"/>
        <v>9117898.5600000005</v>
      </c>
      <c r="H43" s="14">
        <f t="shared" si="21"/>
        <v>2418331.67</v>
      </c>
      <c r="I43" s="14">
        <f t="shared" si="21"/>
        <v>1788553.8499999999</v>
      </c>
      <c r="J43" s="14">
        <f t="shared" si="21"/>
        <v>2886332.9599999995</v>
      </c>
      <c r="K43" s="14">
        <f t="shared" si="21"/>
        <v>5535274.3700000001</v>
      </c>
      <c r="L43" s="14">
        <f t="shared" si="21"/>
        <v>4230091.53</v>
      </c>
      <c r="M43" s="14">
        <f t="shared" si="21"/>
        <v>1639067.52</v>
      </c>
      <c r="N43" s="14">
        <f t="shared" si="21"/>
        <v>2629853.21</v>
      </c>
      <c r="O43" s="14">
        <f t="shared" si="21"/>
        <v>1890003.1</v>
      </c>
      <c r="P43" s="14">
        <f>+P44+P48+P54+P62+P65+P70+P72+P74+P78</f>
        <v>8414824.7899999991</v>
      </c>
      <c r="Q43" s="14">
        <f>+Q44+Q48+Q54+Q62+Q65+Q70+Q72+Q74+Q78</f>
        <v>58732996.219999999</v>
      </c>
      <c r="R43" s="14">
        <f t="shared" si="21"/>
        <v>1246449.08</v>
      </c>
    </row>
    <row r="44" spans="1:20" s="15" customFormat="1" x14ac:dyDescent="0.25">
      <c r="A44" s="8">
        <v>3.1</v>
      </c>
      <c r="B44" s="40" t="s">
        <v>11</v>
      </c>
      <c r="C44" s="14">
        <f t="shared" ref="C44:R44" si="22">+C45+C46+C47</f>
        <v>7761000</v>
      </c>
      <c r="D44" s="14">
        <f t="shared" si="22"/>
        <v>12319788.620000001</v>
      </c>
      <c r="E44" s="14">
        <f t="shared" si="22"/>
        <v>2151653.86</v>
      </c>
      <c r="F44" s="14">
        <f t="shared" si="22"/>
        <v>2595143.56</v>
      </c>
      <c r="G44" s="14">
        <f t="shared" si="22"/>
        <v>861915.53</v>
      </c>
      <c r="H44" s="14">
        <f t="shared" si="22"/>
        <v>13730.7</v>
      </c>
      <c r="I44" s="14">
        <f t="shared" si="22"/>
        <v>641544.29</v>
      </c>
      <c r="J44" s="14">
        <f t="shared" si="22"/>
        <v>179732.92</v>
      </c>
      <c r="K44" s="14">
        <f t="shared" si="22"/>
        <v>1553014.87</v>
      </c>
      <c r="L44" s="14">
        <f t="shared" si="22"/>
        <v>119749.32</v>
      </c>
      <c r="M44" s="14">
        <f t="shared" si="22"/>
        <v>1137661.7</v>
      </c>
      <c r="N44" s="14">
        <f t="shared" si="22"/>
        <v>1373815.07</v>
      </c>
      <c r="O44" s="14">
        <f t="shared" si="22"/>
        <v>681658.31</v>
      </c>
      <c r="P44" s="14">
        <f t="shared" si="22"/>
        <v>1010168.49</v>
      </c>
      <c r="Q44" s="14">
        <f t="shared" si="22"/>
        <v>12319788.620000001</v>
      </c>
      <c r="R44" s="14">
        <f t="shared" si="22"/>
        <v>0</v>
      </c>
    </row>
    <row r="45" spans="1:20" s="7" customFormat="1" x14ac:dyDescent="0.25">
      <c r="A45" s="16" t="s">
        <v>109</v>
      </c>
      <c r="B45" s="37" t="s">
        <v>111</v>
      </c>
      <c r="C45" s="9">
        <v>7200000</v>
      </c>
      <c r="D45" s="9">
        <v>11546249.020000001</v>
      </c>
      <c r="E45" s="9">
        <v>2151653.86</v>
      </c>
      <c r="F45" s="9">
        <v>2550609.62</v>
      </c>
      <c r="G45" s="9">
        <v>678218.04</v>
      </c>
      <c r="H45" s="17">
        <v>13730.7</v>
      </c>
      <c r="I45" s="17">
        <v>641544.29</v>
      </c>
      <c r="J45" s="17">
        <v>0</v>
      </c>
      <c r="K45" s="9">
        <v>1553014.87</v>
      </c>
      <c r="L45" s="9">
        <v>0</v>
      </c>
      <c r="M45" s="9">
        <v>1077120.48</v>
      </c>
      <c r="N45" s="9">
        <v>1312876.5</v>
      </c>
      <c r="O45" s="9">
        <v>680837.31</v>
      </c>
      <c r="P45" s="30">
        <v>886643.35</v>
      </c>
      <c r="Q45" s="9">
        <f>+E45+F45+G45+H45+I45+J45+K45+L45+M45+N45+O45+P45</f>
        <v>11546249.020000001</v>
      </c>
      <c r="R45" s="9">
        <f>+D45-Q45</f>
        <v>0</v>
      </c>
    </row>
    <row r="46" spans="1:20" s="7" customFormat="1" x14ac:dyDescent="0.25">
      <c r="A46" s="16" t="s">
        <v>110</v>
      </c>
      <c r="B46" s="37" t="s">
        <v>112</v>
      </c>
      <c r="C46" s="9">
        <v>560000</v>
      </c>
      <c r="D46" s="9">
        <v>773539.59999999986</v>
      </c>
      <c r="E46" s="9">
        <v>0</v>
      </c>
      <c r="F46" s="9">
        <v>44533.94</v>
      </c>
      <c r="G46" s="9">
        <v>183697.49</v>
      </c>
      <c r="H46" s="17">
        <v>0</v>
      </c>
      <c r="I46" s="17">
        <v>0</v>
      </c>
      <c r="J46" s="17">
        <v>179732.92</v>
      </c>
      <c r="K46" s="9">
        <v>0</v>
      </c>
      <c r="L46" s="9">
        <v>119749.32</v>
      </c>
      <c r="M46" s="9">
        <v>60541.22</v>
      </c>
      <c r="N46" s="9">
        <v>60938.57</v>
      </c>
      <c r="O46" s="9">
        <v>821</v>
      </c>
      <c r="P46" s="30">
        <v>123525.14</v>
      </c>
      <c r="Q46" s="9">
        <f>+E46+F46+G46+H46+I46+J46+K46+L46+M46+N46+O46+P46</f>
        <v>773539.59999999986</v>
      </c>
      <c r="R46" s="9">
        <f>+D46-Q46</f>
        <v>0</v>
      </c>
    </row>
    <row r="47" spans="1:20" s="7" customFormat="1" x14ac:dyDescent="0.25">
      <c r="A47" s="16" t="s">
        <v>224</v>
      </c>
      <c r="B47" s="37" t="s">
        <v>225</v>
      </c>
      <c r="C47" s="9">
        <v>1000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f>+E47+F47+G47+H47+I47+J47+K47+L47+M47+N47+O47+P47</f>
        <v>0</v>
      </c>
      <c r="R47" s="9">
        <f>+D47-Q47</f>
        <v>0</v>
      </c>
    </row>
    <row r="48" spans="1:20" s="15" customFormat="1" x14ac:dyDescent="0.25">
      <c r="A48" s="8">
        <v>3.2</v>
      </c>
      <c r="B48" s="40" t="s">
        <v>12</v>
      </c>
      <c r="C48" s="14">
        <f t="shared" ref="C48:R48" si="23">+C49+C50+C52+C53+C51</f>
        <v>6700000</v>
      </c>
      <c r="D48" s="14">
        <f t="shared" si="23"/>
        <v>6565634.7999999998</v>
      </c>
      <c r="E48" s="14">
        <f t="shared" si="23"/>
        <v>323289.51</v>
      </c>
      <c r="F48" s="14">
        <f t="shared" si="23"/>
        <v>2945551.23</v>
      </c>
      <c r="G48" s="14">
        <f t="shared" si="23"/>
        <v>1086498.98</v>
      </c>
      <c r="H48" s="14">
        <f t="shared" si="23"/>
        <v>414783.63</v>
      </c>
      <c r="I48" s="14">
        <f t="shared" si="23"/>
        <v>100717.14</v>
      </c>
      <c r="J48" s="14">
        <f t="shared" si="23"/>
        <v>191320.39</v>
      </c>
      <c r="K48" s="14">
        <f t="shared" si="23"/>
        <v>348124.14</v>
      </c>
      <c r="L48" s="14">
        <f t="shared" si="23"/>
        <v>262035.12</v>
      </c>
      <c r="M48" s="14">
        <f t="shared" si="23"/>
        <v>12497.36</v>
      </c>
      <c r="N48" s="14">
        <f t="shared" si="23"/>
        <v>71153.97</v>
      </c>
      <c r="O48" s="14">
        <f t="shared" si="23"/>
        <v>108680.91</v>
      </c>
      <c r="P48" s="14">
        <f t="shared" si="23"/>
        <v>639038.41999999993</v>
      </c>
      <c r="Q48" s="14">
        <f t="shared" si="23"/>
        <v>6503690.7999999998</v>
      </c>
      <c r="R48" s="14">
        <f t="shared" si="23"/>
        <v>61944</v>
      </c>
    </row>
    <row r="49" spans="1:20" s="7" customFormat="1" x14ac:dyDescent="0.25">
      <c r="A49" s="16" t="s">
        <v>113</v>
      </c>
      <c r="B49" s="37" t="s">
        <v>117</v>
      </c>
      <c r="C49" s="9">
        <v>440000</v>
      </c>
      <c r="D49" s="9">
        <v>556647.69000000006</v>
      </c>
      <c r="E49" s="9">
        <v>42860.21</v>
      </c>
      <c r="F49" s="9">
        <v>71717.58</v>
      </c>
      <c r="G49" s="9">
        <v>56057.96</v>
      </c>
      <c r="H49" s="17">
        <v>14298.63</v>
      </c>
      <c r="I49" s="17">
        <v>5798.63</v>
      </c>
      <c r="J49" s="17">
        <v>53733.73</v>
      </c>
      <c r="K49" s="9">
        <v>69225.8</v>
      </c>
      <c r="L49" s="9">
        <v>32732.42</v>
      </c>
      <c r="M49" s="9">
        <v>12497.36</v>
      </c>
      <c r="N49" s="9">
        <v>62453.97</v>
      </c>
      <c r="O49" s="9">
        <v>102556.11</v>
      </c>
      <c r="P49" s="30">
        <v>32715.29</v>
      </c>
      <c r="Q49" s="9">
        <f>+E49+F49+G49+H49+I49+J49+K49+L49+M49+N49+O49+P49</f>
        <v>556647.69000000006</v>
      </c>
      <c r="R49" s="9">
        <f>+D49-Q49</f>
        <v>0</v>
      </c>
    </row>
    <row r="50" spans="1:20" s="7" customFormat="1" ht="45" x14ac:dyDescent="0.25">
      <c r="A50" s="16" t="s">
        <v>114</v>
      </c>
      <c r="B50" s="37" t="s">
        <v>118</v>
      </c>
      <c r="C50" s="9">
        <v>1650000</v>
      </c>
      <c r="D50" s="9">
        <v>1473582.06</v>
      </c>
      <c r="E50" s="9">
        <v>184463.66</v>
      </c>
      <c r="F50" s="9">
        <v>346286.69</v>
      </c>
      <c r="G50" s="9">
        <v>275924.99</v>
      </c>
      <c r="H50" s="17">
        <v>0</v>
      </c>
      <c r="I50" s="17">
        <v>54318.51</v>
      </c>
      <c r="J50" s="17">
        <v>0</v>
      </c>
      <c r="K50" s="9">
        <v>177591.71</v>
      </c>
      <c r="L50" s="9">
        <v>118817.37</v>
      </c>
      <c r="M50" s="9">
        <v>0</v>
      </c>
      <c r="N50" s="9">
        <v>0</v>
      </c>
      <c r="O50" s="9">
        <v>0</v>
      </c>
      <c r="P50" s="30">
        <v>254235.13</v>
      </c>
      <c r="Q50" s="9">
        <f>+E50+F50+G50+H50+I50+J50+K50+L50+M50+N50+O50+P50</f>
        <v>1411638.06</v>
      </c>
      <c r="R50" s="9">
        <f>+D50-Q50</f>
        <v>61944</v>
      </c>
      <c r="T50" s="10"/>
    </row>
    <row r="51" spans="1:20" s="7" customFormat="1" ht="30" x14ac:dyDescent="0.25">
      <c r="A51" s="16" t="s">
        <v>261</v>
      </c>
      <c r="B51" s="37" t="s">
        <v>262</v>
      </c>
      <c r="C51" s="9">
        <v>60000</v>
      </c>
      <c r="D51" s="9">
        <v>350000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0">
        <v>350000</v>
      </c>
      <c r="Q51" s="9">
        <f>+E51+F51+G51+H51+I51+J51+K51+L51+M51+N51+O51+P51</f>
        <v>350000</v>
      </c>
      <c r="R51" s="9">
        <f>+D51-Q51</f>
        <v>0</v>
      </c>
      <c r="T51" s="10"/>
    </row>
    <row r="52" spans="1:20" s="7" customFormat="1" ht="30" x14ac:dyDescent="0.25">
      <c r="A52" s="16" t="s">
        <v>115</v>
      </c>
      <c r="B52" s="37" t="s">
        <v>119</v>
      </c>
      <c r="C52" s="9">
        <v>4000000</v>
      </c>
      <c r="D52" s="9">
        <v>3888578.26</v>
      </c>
      <c r="E52" s="9">
        <v>66182.64</v>
      </c>
      <c r="F52" s="9">
        <v>2497763.96</v>
      </c>
      <c r="G52" s="9">
        <v>722181.03</v>
      </c>
      <c r="H52" s="17">
        <v>370702</v>
      </c>
      <c r="I52" s="17">
        <v>40600</v>
      </c>
      <c r="J52" s="17">
        <v>81142</v>
      </c>
      <c r="K52" s="9">
        <v>101306.63</v>
      </c>
      <c r="L52" s="9">
        <v>0</v>
      </c>
      <c r="M52" s="9">
        <v>0</v>
      </c>
      <c r="N52" s="9">
        <v>8700</v>
      </c>
      <c r="O52" s="9">
        <v>0</v>
      </c>
      <c r="P52" s="9">
        <v>0</v>
      </c>
      <c r="Q52" s="9">
        <f>+E52+F52+G52+H52+I52+J52+K52+L52+M52+N52+O52+P52</f>
        <v>3888578.26</v>
      </c>
      <c r="R52" s="9">
        <f>+D52-Q52</f>
        <v>0</v>
      </c>
    </row>
    <row r="53" spans="1:20" s="7" customFormat="1" x14ac:dyDescent="0.25">
      <c r="A53" s="16" t="s">
        <v>116</v>
      </c>
      <c r="B53" s="37" t="s">
        <v>120</v>
      </c>
      <c r="C53" s="9">
        <v>550000</v>
      </c>
      <c r="D53" s="9">
        <v>296826.78999999998</v>
      </c>
      <c r="E53" s="9">
        <v>29783</v>
      </c>
      <c r="F53" s="9">
        <v>29783</v>
      </c>
      <c r="G53" s="9">
        <v>32335</v>
      </c>
      <c r="H53" s="17">
        <v>29783</v>
      </c>
      <c r="I53" s="17">
        <v>0</v>
      </c>
      <c r="J53" s="17">
        <v>56444.66</v>
      </c>
      <c r="K53" s="9">
        <v>0</v>
      </c>
      <c r="L53" s="9">
        <v>110485.33</v>
      </c>
      <c r="M53" s="9">
        <v>0</v>
      </c>
      <c r="N53" s="9">
        <v>0</v>
      </c>
      <c r="O53" s="9">
        <v>6124.8</v>
      </c>
      <c r="P53" s="30">
        <v>2088</v>
      </c>
      <c r="Q53" s="9">
        <f>+E53+F53+G53+H53+I53+J53+K53+L53+M53+N53+O53+P53</f>
        <v>296826.78999999998</v>
      </c>
      <c r="R53" s="9">
        <f>+D53-Q53</f>
        <v>0</v>
      </c>
    </row>
    <row r="54" spans="1:20" s="15" customFormat="1" ht="45" x14ac:dyDescent="0.25">
      <c r="A54" s="8">
        <v>3.3</v>
      </c>
      <c r="B54" s="40" t="s">
        <v>33</v>
      </c>
      <c r="C54" s="14">
        <f t="shared" ref="C54:R54" si="24">+C55+C56+C57+C58+C60+C61+C59</f>
        <v>13433000</v>
      </c>
      <c r="D54" s="14">
        <f t="shared" si="24"/>
        <v>9401723.5599999987</v>
      </c>
      <c r="E54" s="14">
        <f t="shared" si="24"/>
        <v>3320279.9</v>
      </c>
      <c r="F54" s="14">
        <f t="shared" si="24"/>
        <v>1268917</v>
      </c>
      <c r="G54" s="14">
        <f t="shared" si="24"/>
        <v>1989431.94</v>
      </c>
      <c r="H54" s="14">
        <f t="shared" si="24"/>
        <v>844457.62</v>
      </c>
      <c r="I54" s="14">
        <f t="shared" si="24"/>
        <v>499896.56</v>
      </c>
      <c r="J54" s="14">
        <f t="shared" si="24"/>
        <v>526972.04</v>
      </c>
      <c r="K54" s="14">
        <f t="shared" si="24"/>
        <v>167194.88</v>
      </c>
      <c r="L54" s="14">
        <f t="shared" si="24"/>
        <v>573151.62</v>
      </c>
      <c r="M54" s="14">
        <f t="shared" si="24"/>
        <v>0</v>
      </c>
      <c r="N54" s="14">
        <f t="shared" si="24"/>
        <v>0</v>
      </c>
      <c r="O54" s="14">
        <f t="shared" si="24"/>
        <v>98922</v>
      </c>
      <c r="P54" s="14">
        <f t="shared" si="24"/>
        <v>112500</v>
      </c>
      <c r="Q54" s="14">
        <f t="shared" si="24"/>
        <v>9401723.5599999987</v>
      </c>
      <c r="R54" s="14">
        <f t="shared" si="24"/>
        <v>0</v>
      </c>
    </row>
    <row r="55" spans="1:20" s="7" customFormat="1" ht="45" x14ac:dyDescent="0.25">
      <c r="A55" s="16" t="s">
        <v>121</v>
      </c>
      <c r="B55" s="37" t="s">
        <v>128</v>
      </c>
      <c r="C55" s="9">
        <v>100000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f t="shared" ref="Q55:Q61" si="25">+E55+F55+G55+H55+I55+J55+K55+L55+M55+N55+O55+P55</f>
        <v>0</v>
      </c>
      <c r="R55" s="9">
        <f>+D55-Q55</f>
        <v>0</v>
      </c>
    </row>
    <row r="56" spans="1:20" s="7" customFormat="1" ht="45" x14ac:dyDescent="0.25">
      <c r="A56" s="16" t="s">
        <v>122</v>
      </c>
      <c r="B56" s="37" t="s">
        <v>129</v>
      </c>
      <c r="C56" s="9">
        <v>478000</v>
      </c>
      <c r="D56" s="9">
        <v>303816</v>
      </c>
      <c r="E56" s="9">
        <v>29000</v>
      </c>
      <c r="F56" s="9">
        <v>0</v>
      </c>
      <c r="G56" s="9">
        <v>87696</v>
      </c>
      <c r="H56" s="17">
        <v>9860</v>
      </c>
      <c r="I56" s="17">
        <v>0</v>
      </c>
      <c r="J56" s="17">
        <v>0</v>
      </c>
      <c r="K56" s="9">
        <v>9860</v>
      </c>
      <c r="L56" s="9">
        <v>17400</v>
      </c>
      <c r="M56" s="9">
        <v>0</v>
      </c>
      <c r="N56" s="9">
        <v>0</v>
      </c>
      <c r="O56" s="9">
        <v>37500</v>
      </c>
      <c r="P56" s="30">
        <v>112500</v>
      </c>
      <c r="Q56" s="9">
        <f t="shared" si="25"/>
        <v>303816</v>
      </c>
      <c r="R56" s="9">
        <f t="shared" ref="R56:R71" si="26">+D56-Q56</f>
        <v>0</v>
      </c>
    </row>
    <row r="57" spans="1:20" s="7" customFormat="1" ht="60" x14ac:dyDescent="0.25">
      <c r="A57" s="16" t="s">
        <v>123</v>
      </c>
      <c r="B57" s="37" t="s">
        <v>130</v>
      </c>
      <c r="C57" s="9">
        <v>6000000</v>
      </c>
      <c r="D57" s="9">
        <v>6915526.8499999987</v>
      </c>
      <c r="E57" s="9">
        <v>2869068.63</v>
      </c>
      <c r="F57" s="9">
        <v>570777.56999999995</v>
      </c>
      <c r="G57" s="9">
        <v>1739261.94</v>
      </c>
      <c r="H57" s="17">
        <v>582817.88</v>
      </c>
      <c r="I57" s="17">
        <v>463214.56</v>
      </c>
      <c r="J57" s="17">
        <v>443317.04</v>
      </c>
      <c r="K57" s="9">
        <v>78329.88</v>
      </c>
      <c r="L57" s="9">
        <v>168739.35</v>
      </c>
      <c r="M57" s="9">
        <v>0</v>
      </c>
      <c r="N57" s="9">
        <v>0</v>
      </c>
      <c r="O57" s="9">
        <v>0</v>
      </c>
      <c r="P57" s="9">
        <v>0</v>
      </c>
      <c r="Q57" s="9">
        <f t="shared" si="25"/>
        <v>6915526.8499999987</v>
      </c>
      <c r="R57" s="9">
        <f t="shared" si="26"/>
        <v>0</v>
      </c>
    </row>
    <row r="58" spans="1:20" s="7" customFormat="1" x14ac:dyDescent="0.25">
      <c r="A58" s="16" t="s">
        <v>124</v>
      </c>
      <c r="B58" s="37" t="s">
        <v>131</v>
      </c>
      <c r="C58" s="9">
        <v>3150000</v>
      </c>
      <c r="D58" s="9">
        <v>698696</v>
      </c>
      <c r="E58" s="9">
        <v>191528</v>
      </c>
      <c r="F58" s="9">
        <v>20052</v>
      </c>
      <c r="G58" s="9">
        <v>90554</v>
      </c>
      <c r="H58" s="17">
        <v>83530</v>
      </c>
      <c r="I58" s="17">
        <v>19282</v>
      </c>
      <c r="J58" s="17">
        <v>83655</v>
      </c>
      <c r="K58" s="9">
        <v>32605</v>
      </c>
      <c r="L58" s="9">
        <v>177490</v>
      </c>
      <c r="M58" s="9">
        <v>0</v>
      </c>
      <c r="N58" s="9">
        <v>0</v>
      </c>
      <c r="O58" s="9">
        <v>0</v>
      </c>
      <c r="P58" s="9">
        <v>0</v>
      </c>
      <c r="Q58" s="9">
        <f t="shared" si="25"/>
        <v>698696</v>
      </c>
      <c r="R58" s="9">
        <f t="shared" si="26"/>
        <v>0</v>
      </c>
    </row>
    <row r="59" spans="1:20" s="7" customFormat="1" ht="30" x14ac:dyDescent="0.25">
      <c r="A59" s="16" t="s">
        <v>263</v>
      </c>
      <c r="B59" s="37" t="s">
        <v>264</v>
      </c>
      <c r="C59" s="9">
        <v>200000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f t="shared" si="25"/>
        <v>0</v>
      </c>
      <c r="R59" s="9">
        <f t="shared" si="26"/>
        <v>0</v>
      </c>
    </row>
    <row r="60" spans="1:20" s="7" customFormat="1" ht="45" x14ac:dyDescent="0.25">
      <c r="A60" s="16" t="s">
        <v>125</v>
      </c>
      <c r="B60" s="37" t="s">
        <v>132</v>
      </c>
      <c r="C60" s="9">
        <v>5000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f t="shared" si="25"/>
        <v>0</v>
      </c>
      <c r="R60" s="9">
        <f t="shared" si="26"/>
        <v>0</v>
      </c>
    </row>
    <row r="61" spans="1:20" s="7" customFormat="1" ht="30" x14ac:dyDescent="0.25">
      <c r="A61" s="16" t="s">
        <v>127</v>
      </c>
      <c r="B61" s="37" t="s">
        <v>134</v>
      </c>
      <c r="C61" s="9">
        <v>3500000</v>
      </c>
      <c r="D61" s="9">
        <v>1483684.71</v>
      </c>
      <c r="E61" s="9">
        <v>230683.27</v>
      </c>
      <c r="F61" s="9">
        <v>678087.43</v>
      </c>
      <c r="G61" s="9">
        <v>71920</v>
      </c>
      <c r="H61" s="17">
        <v>168249.74</v>
      </c>
      <c r="I61" s="17">
        <v>17400</v>
      </c>
      <c r="J61" s="17">
        <v>0</v>
      </c>
      <c r="K61" s="9">
        <v>46400</v>
      </c>
      <c r="L61" s="9">
        <v>209522.27</v>
      </c>
      <c r="M61" s="9">
        <v>0</v>
      </c>
      <c r="N61" s="9">
        <v>0</v>
      </c>
      <c r="O61" s="9">
        <v>61422</v>
      </c>
      <c r="P61" s="9">
        <v>0</v>
      </c>
      <c r="Q61" s="9">
        <f t="shared" si="25"/>
        <v>1483684.71</v>
      </c>
      <c r="R61" s="9">
        <f t="shared" si="26"/>
        <v>0</v>
      </c>
    </row>
    <row r="62" spans="1:20" s="15" customFormat="1" ht="15" customHeight="1" x14ac:dyDescent="0.25">
      <c r="A62" s="8">
        <v>3.4</v>
      </c>
      <c r="B62" s="40" t="s">
        <v>34</v>
      </c>
      <c r="C62" s="14">
        <f>+C63+C64</f>
        <v>2850000</v>
      </c>
      <c r="D62" s="14">
        <f t="shared" ref="D62:O62" si="27">+D63+D64</f>
        <v>1841756.09</v>
      </c>
      <c r="E62" s="14">
        <f t="shared" si="27"/>
        <v>1298.3800000000001</v>
      </c>
      <c r="F62" s="14">
        <f t="shared" si="27"/>
        <v>6982.79</v>
      </c>
      <c r="G62" s="14">
        <f t="shared" si="27"/>
        <v>1513.92</v>
      </c>
      <c r="H62" s="14">
        <f t="shared" si="27"/>
        <v>155774.69</v>
      </c>
      <c r="I62" s="14">
        <f t="shared" si="27"/>
        <v>2131.44</v>
      </c>
      <c r="J62" s="14">
        <f t="shared" si="27"/>
        <v>1341625.53</v>
      </c>
      <c r="K62" s="14">
        <f t="shared" si="27"/>
        <v>203988.86</v>
      </c>
      <c r="L62" s="14">
        <f t="shared" si="27"/>
        <v>22689.34</v>
      </c>
      <c r="M62" s="14">
        <f t="shared" si="27"/>
        <v>612.25</v>
      </c>
      <c r="N62" s="14">
        <f t="shared" si="27"/>
        <v>22410.02</v>
      </c>
      <c r="O62" s="14">
        <f t="shared" si="27"/>
        <v>32171.82</v>
      </c>
      <c r="P62" s="14">
        <f>+P63+P64</f>
        <v>50557.05</v>
      </c>
      <c r="Q62" s="14">
        <f t="shared" ref="Q62" si="28">+Q63+Q64</f>
        <v>1841756.09</v>
      </c>
      <c r="R62" s="14">
        <f>+R63+R64</f>
        <v>0</v>
      </c>
    </row>
    <row r="63" spans="1:20" s="7" customFormat="1" ht="30" x14ac:dyDescent="0.25">
      <c r="A63" s="16" t="s">
        <v>135</v>
      </c>
      <c r="B63" s="37" t="s">
        <v>136</v>
      </c>
      <c r="C63" s="9">
        <v>350000</v>
      </c>
      <c r="D63" s="9">
        <v>285419.75</v>
      </c>
      <c r="E63" s="9">
        <v>1298.3800000000001</v>
      </c>
      <c r="F63" s="9">
        <v>6982.79</v>
      </c>
      <c r="G63" s="9">
        <v>1513.92</v>
      </c>
      <c r="H63" s="17">
        <v>155774.69</v>
      </c>
      <c r="I63" s="17">
        <v>2131.44</v>
      </c>
      <c r="J63" s="17">
        <v>9471.2099999999991</v>
      </c>
      <c r="K63" s="9">
        <v>3988.86</v>
      </c>
      <c r="L63" s="9">
        <v>22689.34</v>
      </c>
      <c r="M63" s="9">
        <v>612.25</v>
      </c>
      <c r="N63" s="9">
        <v>18787.84</v>
      </c>
      <c r="O63" s="9">
        <v>11611.98</v>
      </c>
      <c r="P63" s="30">
        <v>50557.05</v>
      </c>
      <c r="Q63" s="9">
        <f>+E63+F63+G63+H63+I63+J63+K63+L63+M63+N63+O63+P63</f>
        <v>285419.75</v>
      </c>
      <c r="R63" s="9">
        <f t="shared" si="26"/>
        <v>0</v>
      </c>
    </row>
    <row r="64" spans="1:20" s="7" customFormat="1" ht="30" x14ac:dyDescent="0.25">
      <c r="A64" s="16" t="s">
        <v>226</v>
      </c>
      <c r="B64" s="37" t="s">
        <v>227</v>
      </c>
      <c r="C64" s="9">
        <v>2500000</v>
      </c>
      <c r="D64" s="9">
        <v>1556336.34</v>
      </c>
      <c r="E64" s="9">
        <v>0</v>
      </c>
      <c r="F64" s="9">
        <v>0</v>
      </c>
      <c r="G64" s="9">
        <v>0</v>
      </c>
      <c r="H64" s="17">
        <v>0</v>
      </c>
      <c r="I64" s="17">
        <v>0</v>
      </c>
      <c r="J64" s="19">
        <v>1332154.32</v>
      </c>
      <c r="K64" s="9">
        <v>200000</v>
      </c>
      <c r="L64" s="9">
        <v>0</v>
      </c>
      <c r="M64" s="9">
        <v>0</v>
      </c>
      <c r="N64" s="9">
        <v>3622.18</v>
      </c>
      <c r="O64" s="9">
        <v>20559.84</v>
      </c>
      <c r="P64" s="9">
        <v>0</v>
      </c>
      <c r="Q64" s="9">
        <f>+E64+F64+G64+H64+I64+J64+K64+L64+M64+N64+O64+P64</f>
        <v>1556336.34</v>
      </c>
      <c r="R64" s="9">
        <f>+D64-Q64</f>
        <v>0</v>
      </c>
    </row>
    <row r="65" spans="1:20" s="15" customFormat="1" ht="45" x14ac:dyDescent="0.25">
      <c r="A65" s="8">
        <v>3.5</v>
      </c>
      <c r="B65" s="40" t="s">
        <v>35</v>
      </c>
      <c r="C65" s="14">
        <f>+C66+C67+C68+C69</f>
        <v>10710000</v>
      </c>
      <c r="D65" s="14">
        <f t="shared" ref="D65:O65" si="29">+D66+D67+D68+D69</f>
        <v>9784729.9500000011</v>
      </c>
      <c r="E65" s="14">
        <f t="shared" si="29"/>
        <v>838550.79999999993</v>
      </c>
      <c r="F65" s="14">
        <f t="shared" si="29"/>
        <v>1226849.3500000001</v>
      </c>
      <c r="G65" s="14">
        <f t="shared" si="29"/>
        <v>3224753.7800000003</v>
      </c>
      <c r="H65" s="14">
        <f t="shared" si="29"/>
        <v>234143.80000000002</v>
      </c>
      <c r="I65" s="14">
        <f t="shared" si="29"/>
        <v>64768</v>
      </c>
      <c r="J65" s="14">
        <f t="shared" si="29"/>
        <v>17033.629999999997</v>
      </c>
      <c r="K65" s="14">
        <f t="shared" si="29"/>
        <v>744606.4</v>
      </c>
      <c r="L65" s="14">
        <f t="shared" si="29"/>
        <v>1428146.18</v>
      </c>
      <c r="M65" s="14">
        <f t="shared" si="29"/>
        <v>46680.22</v>
      </c>
      <c r="N65" s="14">
        <f t="shared" si="29"/>
        <v>397160.02999999997</v>
      </c>
      <c r="O65" s="14">
        <f t="shared" si="29"/>
        <v>607902.84</v>
      </c>
      <c r="P65" s="14">
        <f>+P66+P67+P68+P69</f>
        <v>798559.34000000008</v>
      </c>
      <c r="Q65" s="14">
        <f t="shared" ref="Q65" si="30">+Q66+Q67+Q68+Q69</f>
        <v>9629154.370000001</v>
      </c>
      <c r="R65" s="14">
        <f>+R66+R67+R68+R69</f>
        <v>155575.58000000007</v>
      </c>
    </row>
    <row r="66" spans="1:20" s="7" customFormat="1" ht="30" x14ac:dyDescent="0.25">
      <c r="A66" s="16" t="s">
        <v>137</v>
      </c>
      <c r="B66" s="37" t="s">
        <v>142</v>
      </c>
      <c r="C66" s="9">
        <v>7000000</v>
      </c>
      <c r="D66" s="9">
        <v>5846550.7100000009</v>
      </c>
      <c r="E66" s="9">
        <v>285515.21999999997</v>
      </c>
      <c r="F66" s="9">
        <v>499182.51</v>
      </c>
      <c r="G66" s="9">
        <v>2423531.2200000002</v>
      </c>
      <c r="H66" s="17">
        <v>39393.599999999999</v>
      </c>
      <c r="I66" s="17">
        <v>29388</v>
      </c>
      <c r="J66" s="17">
        <v>5452</v>
      </c>
      <c r="K66" s="9">
        <v>328503.88</v>
      </c>
      <c r="L66" s="9">
        <v>1380035.23</v>
      </c>
      <c r="M66" s="9">
        <v>42548.22</v>
      </c>
      <c r="N66" s="9">
        <v>86869.11</v>
      </c>
      <c r="O66" s="9">
        <v>268102.23</v>
      </c>
      <c r="P66" s="30">
        <v>458029.49</v>
      </c>
      <c r="Q66" s="9">
        <f>+E66+F66+G66+H66+I66+J66+K66+L66+M66+N66+O66+P66</f>
        <v>5846550.7100000009</v>
      </c>
      <c r="R66" s="9">
        <f t="shared" si="26"/>
        <v>0</v>
      </c>
    </row>
    <row r="67" spans="1:20" s="7" customFormat="1" ht="30" x14ac:dyDescent="0.25">
      <c r="A67" s="16" t="s">
        <v>138</v>
      </c>
      <c r="B67" s="37" t="s">
        <v>143</v>
      </c>
      <c r="C67" s="9">
        <v>3500000</v>
      </c>
      <c r="D67" s="9">
        <v>3832837.32</v>
      </c>
      <c r="E67" s="9">
        <v>553035.57999999996</v>
      </c>
      <c r="F67" s="9">
        <v>727666.84</v>
      </c>
      <c r="G67" s="9">
        <v>758439.44</v>
      </c>
      <c r="H67" s="17">
        <v>194750.2</v>
      </c>
      <c r="I67" s="17">
        <v>35380</v>
      </c>
      <c r="J67" s="17">
        <v>11581.63</v>
      </c>
      <c r="K67" s="9">
        <v>416102.52</v>
      </c>
      <c r="L67" s="9">
        <v>48110.95</v>
      </c>
      <c r="M67" s="9">
        <v>4132</v>
      </c>
      <c r="N67" s="9">
        <v>310290.92</v>
      </c>
      <c r="O67" s="9">
        <v>339800.61</v>
      </c>
      <c r="P67" s="30">
        <v>277971.05</v>
      </c>
      <c r="Q67" s="9">
        <f t="shared" ref="Q67:Q69" si="31">+E67+F67+G67+H67+I67+J67+K67+L67+M67+N67+O67+P67</f>
        <v>3677261.7399999998</v>
      </c>
      <c r="R67" s="9">
        <f>+D67-Q67</f>
        <v>155575.58000000007</v>
      </c>
    </row>
    <row r="68" spans="1:20" s="7" customFormat="1" ht="45" x14ac:dyDescent="0.25">
      <c r="A68" s="16" t="s">
        <v>139</v>
      </c>
      <c r="B68" s="37" t="s">
        <v>144</v>
      </c>
      <c r="C68" s="9">
        <v>200000</v>
      </c>
      <c r="D68" s="9">
        <v>105341.92000000001</v>
      </c>
      <c r="E68" s="9">
        <v>0</v>
      </c>
      <c r="F68" s="9">
        <v>0</v>
      </c>
      <c r="G68" s="9">
        <v>42783.12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30">
        <v>62558.8</v>
      </c>
      <c r="Q68" s="9">
        <f t="shared" si="31"/>
        <v>105341.92000000001</v>
      </c>
      <c r="R68" s="9">
        <f t="shared" si="26"/>
        <v>0</v>
      </c>
      <c r="T68" s="10"/>
    </row>
    <row r="69" spans="1:20" s="7" customFormat="1" ht="30" x14ac:dyDescent="0.25">
      <c r="A69" s="16" t="s">
        <v>141</v>
      </c>
      <c r="B69" s="37" t="s">
        <v>146</v>
      </c>
      <c r="C69" s="9">
        <v>10000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f t="shared" si="31"/>
        <v>0</v>
      </c>
      <c r="R69" s="9">
        <f t="shared" si="26"/>
        <v>0</v>
      </c>
      <c r="T69" s="10"/>
    </row>
    <row r="70" spans="1:20" s="15" customFormat="1" ht="30" x14ac:dyDescent="0.25">
      <c r="A70" s="8">
        <v>3.6</v>
      </c>
      <c r="B70" s="40" t="s">
        <v>36</v>
      </c>
      <c r="C70" s="14">
        <f t="shared" ref="C70:P70" si="32">+C71</f>
        <v>1500000</v>
      </c>
      <c r="D70" s="14">
        <f t="shared" si="32"/>
        <v>1426214</v>
      </c>
      <c r="E70" s="14">
        <f t="shared" si="32"/>
        <v>95788</v>
      </c>
      <c r="F70" s="14">
        <f t="shared" si="32"/>
        <v>77544</v>
      </c>
      <c r="G70" s="14">
        <f t="shared" si="32"/>
        <v>639717.97</v>
      </c>
      <c r="H70" s="14">
        <f t="shared" si="32"/>
        <v>45800</v>
      </c>
      <c r="I70" s="14">
        <f t="shared" si="32"/>
        <v>12397</v>
      </c>
      <c r="J70" s="14">
        <f t="shared" si="32"/>
        <v>56576.01</v>
      </c>
      <c r="K70" s="14">
        <f t="shared" si="32"/>
        <v>154761.06</v>
      </c>
      <c r="L70" s="14">
        <f t="shared" si="32"/>
        <v>16383</v>
      </c>
      <c r="M70" s="14">
        <f t="shared" si="32"/>
        <v>3910</v>
      </c>
      <c r="N70" s="14">
        <f t="shared" si="32"/>
        <v>0</v>
      </c>
      <c r="O70" s="14">
        <f t="shared" si="32"/>
        <v>314636.96000000002</v>
      </c>
      <c r="P70" s="14">
        <f t="shared" si="32"/>
        <v>8700</v>
      </c>
      <c r="Q70" s="14">
        <f>+Q71</f>
        <v>1426214</v>
      </c>
      <c r="R70" s="14">
        <f>+R71</f>
        <v>0</v>
      </c>
    </row>
    <row r="71" spans="1:20" s="7" customFormat="1" ht="60" x14ac:dyDescent="0.25">
      <c r="A71" s="16" t="s">
        <v>147</v>
      </c>
      <c r="B71" s="37" t="s">
        <v>148</v>
      </c>
      <c r="C71" s="9">
        <v>1500000</v>
      </c>
      <c r="D71" s="9">
        <v>1426214</v>
      </c>
      <c r="E71" s="9">
        <v>95788</v>
      </c>
      <c r="F71" s="9">
        <v>77544</v>
      </c>
      <c r="G71" s="9">
        <v>639717.97</v>
      </c>
      <c r="H71" s="17">
        <v>45800</v>
      </c>
      <c r="I71" s="17">
        <v>12397</v>
      </c>
      <c r="J71" s="17">
        <v>56576.01</v>
      </c>
      <c r="K71" s="9">
        <v>154761.06</v>
      </c>
      <c r="L71" s="9">
        <v>16383</v>
      </c>
      <c r="M71" s="9">
        <v>3910</v>
      </c>
      <c r="N71" s="9">
        <v>0</v>
      </c>
      <c r="O71" s="9">
        <v>314636.96000000002</v>
      </c>
      <c r="P71" s="30">
        <v>8700</v>
      </c>
      <c r="Q71" s="9">
        <f>+E71+F71+G71+H71+I71+J71+K71+L71+M71+N71+O71+P71</f>
        <v>1426214</v>
      </c>
      <c r="R71" s="9">
        <f t="shared" si="26"/>
        <v>0</v>
      </c>
    </row>
    <row r="72" spans="1:20" s="15" customFormat="1" x14ac:dyDescent="0.25">
      <c r="A72" s="8">
        <v>3.7</v>
      </c>
      <c r="B72" s="40" t="s">
        <v>13</v>
      </c>
      <c r="C72" s="14">
        <f>+C73</f>
        <v>120000</v>
      </c>
      <c r="D72" s="14">
        <f t="shared" ref="D72:Q72" si="33">+D73</f>
        <v>27927.73</v>
      </c>
      <c r="E72" s="14">
        <f t="shared" si="33"/>
        <v>10579.23</v>
      </c>
      <c r="F72" s="14">
        <f t="shared" si="33"/>
        <v>9650.5</v>
      </c>
      <c r="G72" s="14">
        <f t="shared" si="33"/>
        <v>2444</v>
      </c>
      <c r="H72" s="14">
        <f t="shared" si="33"/>
        <v>3417.8</v>
      </c>
      <c r="I72" s="14">
        <f t="shared" si="33"/>
        <v>0</v>
      </c>
      <c r="J72" s="14">
        <f t="shared" si="33"/>
        <v>112</v>
      </c>
      <c r="K72" s="14">
        <f t="shared" si="33"/>
        <v>0</v>
      </c>
      <c r="L72" s="14">
        <f t="shared" si="33"/>
        <v>1724.2</v>
      </c>
      <c r="M72" s="14">
        <f t="shared" si="33"/>
        <v>0</v>
      </c>
      <c r="N72" s="14">
        <f t="shared" si="33"/>
        <v>0</v>
      </c>
      <c r="O72" s="14">
        <f t="shared" si="33"/>
        <v>0</v>
      </c>
      <c r="P72" s="14">
        <f t="shared" si="33"/>
        <v>0</v>
      </c>
      <c r="Q72" s="14">
        <f t="shared" si="33"/>
        <v>27927.73</v>
      </c>
      <c r="R72" s="14">
        <f>+R73</f>
        <v>0</v>
      </c>
    </row>
    <row r="73" spans="1:20" s="7" customFormat="1" x14ac:dyDescent="0.25">
      <c r="A73" s="16" t="s">
        <v>149</v>
      </c>
      <c r="B73" s="37" t="s">
        <v>232</v>
      </c>
      <c r="C73" s="9">
        <v>120000</v>
      </c>
      <c r="D73" s="9">
        <v>27927.73</v>
      </c>
      <c r="E73" s="9">
        <v>10579.23</v>
      </c>
      <c r="F73" s="9">
        <v>9650.5</v>
      </c>
      <c r="G73" s="9">
        <v>2444</v>
      </c>
      <c r="H73" s="17">
        <v>3417.8</v>
      </c>
      <c r="I73" s="17">
        <v>0</v>
      </c>
      <c r="J73" s="17">
        <v>112</v>
      </c>
      <c r="K73" s="9">
        <v>0</v>
      </c>
      <c r="L73" s="9">
        <v>1724.2</v>
      </c>
      <c r="M73" s="9">
        <v>0</v>
      </c>
      <c r="N73" s="9">
        <v>0</v>
      </c>
      <c r="O73" s="9">
        <v>0</v>
      </c>
      <c r="P73" s="9">
        <v>0</v>
      </c>
      <c r="Q73" s="9">
        <f>+E73+F73+G73+H73+I73+J73+K73+L73+M73+N73+O73+P73</f>
        <v>27927.73</v>
      </c>
      <c r="R73" s="9">
        <f>+D73-Q73</f>
        <v>0</v>
      </c>
    </row>
    <row r="74" spans="1:20" s="15" customFormat="1" x14ac:dyDescent="0.25">
      <c r="A74" s="8">
        <v>3.8</v>
      </c>
      <c r="B74" s="40" t="s">
        <v>14</v>
      </c>
      <c r="C74" s="14">
        <f t="shared" ref="C74:O74" si="34">+C75+C76+C77</f>
        <v>12500000</v>
      </c>
      <c r="D74" s="14">
        <f t="shared" si="34"/>
        <v>3709688.71</v>
      </c>
      <c r="E74" s="14">
        <f t="shared" si="34"/>
        <v>88888.48</v>
      </c>
      <c r="F74" s="14">
        <f t="shared" si="34"/>
        <v>1021235.0499999999</v>
      </c>
      <c r="G74" s="14">
        <f t="shared" si="34"/>
        <v>502814.4</v>
      </c>
      <c r="H74" s="14">
        <f t="shared" si="34"/>
        <v>119716.98</v>
      </c>
      <c r="I74" s="14">
        <f t="shared" si="34"/>
        <v>20000</v>
      </c>
      <c r="J74" s="14">
        <f t="shared" si="34"/>
        <v>0</v>
      </c>
      <c r="K74" s="14">
        <f t="shared" si="34"/>
        <v>1620823.71</v>
      </c>
      <c r="L74" s="14">
        <f t="shared" si="34"/>
        <v>212363.18</v>
      </c>
      <c r="M74" s="14">
        <f t="shared" si="34"/>
        <v>0</v>
      </c>
      <c r="N74" s="14">
        <f t="shared" si="34"/>
        <v>39440</v>
      </c>
      <c r="O74" s="14">
        <f t="shared" si="34"/>
        <v>-676070.15</v>
      </c>
      <c r="P74" s="14">
        <f>+P75+P76+P77</f>
        <v>760477.06</v>
      </c>
      <c r="Q74" s="14">
        <f>+Q75+Q76+Q77</f>
        <v>3709688.71</v>
      </c>
      <c r="R74" s="14">
        <f>+R75+R76+R77</f>
        <v>0</v>
      </c>
    </row>
    <row r="75" spans="1:20" s="7" customFormat="1" x14ac:dyDescent="0.25">
      <c r="A75" s="16" t="s">
        <v>151</v>
      </c>
      <c r="B75" s="37" t="s">
        <v>154</v>
      </c>
      <c r="C75" s="9">
        <v>2000000</v>
      </c>
      <c r="D75" s="9">
        <v>788702.1</v>
      </c>
      <c r="E75" s="9">
        <v>11600</v>
      </c>
      <c r="F75" s="9">
        <v>34848.720000000001</v>
      </c>
      <c r="G75" s="9">
        <v>75772</v>
      </c>
      <c r="H75" s="17">
        <v>119716.98</v>
      </c>
      <c r="I75" s="17">
        <v>0</v>
      </c>
      <c r="J75" s="17">
        <v>0</v>
      </c>
      <c r="K75" s="9">
        <v>65824.63</v>
      </c>
      <c r="L75" s="9">
        <v>212363.18</v>
      </c>
      <c r="M75" s="9">
        <v>0</v>
      </c>
      <c r="N75" s="9">
        <v>0</v>
      </c>
      <c r="O75" s="9">
        <v>33647.589999999997</v>
      </c>
      <c r="P75" s="30">
        <v>234929</v>
      </c>
      <c r="Q75" s="9">
        <f>+E75+F75+G75+H75+I75+J75+K75+L75+M75+N75+O75+P75</f>
        <v>788702.1</v>
      </c>
      <c r="R75" s="9">
        <f>+D75-Q75</f>
        <v>0</v>
      </c>
    </row>
    <row r="76" spans="1:20" s="7" customFormat="1" ht="30" x14ac:dyDescent="0.25">
      <c r="A76" s="16" t="s">
        <v>152</v>
      </c>
      <c r="B76" s="37" t="s">
        <v>155</v>
      </c>
      <c r="C76" s="9">
        <v>10500000</v>
      </c>
      <c r="D76" s="9">
        <v>2920986.61</v>
      </c>
      <c r="E76" s="9">
        <v>77288.479999999996</v>
      </c>
      <c r="F76" s="9">
        <v>986386.33</v>
      </c>
      <c r="G76" s="9">
        <v>427042.4</v>
      </c>
      <c r="H76" s="17">
        <v>0</v>
      </c>
      <c r="I76" s="17">
        <v>20000</v>
      </c>
      <c r="J76" s="17">
        <v>0</v>
      </c>
      <c r="K76" s="9">
        <v>1554999.08</v>
      </c>
      <c r="L76" s="9">
        <v>0</v>
      </c>
      <c r="M76" s="9">
        <v>0</v>
      </c>
      <c r="N76" s="9">
        <v>39440</v>
      </c>
      <c r="O76" s="9">
        <v>-709717.74</v>
      </c>
      <c r="P76" s="30">
        <v>525548.06000000006</v>
      </c>
      <c r="Q76" s="9">
        <f>+E76+F76+G76+H76+I76+J76+K76+L76+M76+N76+O76+P76</f>
        <v>2920986.61</v>
      </c>
      <c r="R76" s="9">
        <f>+D76-Q76</f>
        <v>0</v>
      </c>
    </row>
    <row r="77" spans="1:20" s="7" customFormat="1" x14ac:dyDescent="0.25">
      <c r="A77" s="16" t="s">
        <v>153</v>
      </c>
      <c r="B77" s="37" t="s">
        <v>156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f>+E77+F77+G77+H77+I77+J77+K77+L77+M77+N77+O77+P77</f>
        <v>0</v>
      </c>
      <c r="R77" s="9">
        <f>+D77-Q77</f>
        <v>0</v>
      </c>
    </row>
    <row r="78" spans="1:20" s="15" customFormat="1" x14ac:dyDescent="0.25">
      <c r="A78" s="8">
        <v>3.9</v>
      </c>
      <c r="B78" s="40" t="s">
        <v>15</v>
      </c>
      <c r="C78" s="14">
        <f t="shared" ref="C78:R78" si="35">+C79+C80+C81+C82+C1059+C83</f>
        <v>6658000</v>
      </c>
      <c r="D78" s="14">
        <f t="shared" si="35"/>
        <v>14901981.84</v>
      </c>
      <c r="E78" s="14">
        <f t="shared" si="35"/>
        <v>532928.28</v>
      </c>
      <c r="F78" s="14">
        <f t="shared" si="35"/>
        <v>1667634.74</v>
      </c>
      <c r="G78" s="14">
        <f t="shared" si="35"/>
        <v>808808.04</v>
      </c>
      <c r="H78" s="14">
        <f t="shared" si="35"/>
        <v>586506.44999999995</v>
      </c>
      <c r="I78" s="14">
        <f t="shared" si="35"/>
        <v>447099.42</v>
      </c>
      <c r="J78" s="14">
        <f t="shared" si="35"/>
        <v>572960.43999999994</v>
      </c>
      <c r="K78" s="14">
        <f t="shared" si="35"/>
        <v>742760.45</v>
      </c>
      <c r="L78" s="14">
        <f t="shared" si="35"/>
        <v>1593849.57</v>
      </c>
      <c r="M78" s="14">
        <f t="shared" si="35"/>
        <v>437705.99</v>
      </c>
      <c r="N78" s="14">
        <f t="shared" si="35"/>
        <v>725874.12</v>
      </c>
      <c r="O78" s="14">
        <f t="shared" si="35"/>
        <v>722100.41</v>
      </c>
      <c r="P78" s="14">
        <f t="shared" si="35"/>
        <v>5034824.43</v>
      </c>
      <c r="Q78" s="14">
        <f t="shared" si="35"/>
        <v>13873052.34</v>
      </c>
      <c r="R78" s="14">
        <f t="shared" si="35"/>
        <v>1028929.5</v>
      </c>
    </row>
    <row r="79" spans="1:20" s="7" customFormat="1" x14ac:dyDescent="0.25">
      <c r="A79" s="16" t="s">
        <v>157</v>
      </c>
      <c r="B79" s="37" t="s">
        <v>162</v>
      </c>
      <c r="C79" s="9">
        <v>350000</v>
      </c>
      <c r="D79" s="9">
        <v>409993.67000000004</v>
      </c>
      <c r="E79" s="9">
        <v>157331</v>
      </c>
      <c r="F79" s="9">
        <v>130764.67</v>
      </c>
      <c r="G79" s="9">
        <v>52928.959999999999</v>
      </c>
      <c r="H79" s="17">
        <v>3002</v>
      </c>
      <c r="I79" s="17">
        <v>0</v>
      </c>
      <c r="J79" s="17">
        <v>32862</v>
      </c>
      <c r="K79" s="9">
        <v>10437</v>
      </c>
      <c r="L79" s="9">
        <v>5508</v>
      </c>
      <c r="M79" s="9">
        <v>0</v>
      </c>
      <c r="N79" s="9">
        <v>5788.02</v>
      </c>
      <c r="O79" s="9">
        <v>9642.01</v>
      </c>
      <c r="P79" s="30">
        <v>1730.01</v>
      </c>
      <c r="Q79" s="9">
        <f>+E79+F79+G79+H79+I79+J79+K79+L79+M79+N79+O79+P79</f>
        <v>409993.67000000004</v>
      </c>
      <c r="R79" s="9">
        <f>+D79-Q79</f>
        <v>0</v>
      </c>
    </row>
    <row r="80" spans="1:20" s="7" customFormat="1" ht="30" x14ac:dyDescent="0.25">
      <c r="A80" s="16" t="s">
        <v>158</v>
      </c>
      <c r="B80" s="37" t="s">
        <v>163</v>
      </c>
      <c r="C80" s="9">
        <v>8000</v>
      </c>
      <c r="D80" s="9">
        <v>11167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11167</v>
      </c>
      <c r="P80" s="9">
        <v>0</v>
      </c>
      <c r="Q80" s="9">
        <f t="shared" ref="Q80:Q83" si="36">+E80+F80+G80+H80+I80+J80+K80+L80+M80+N80+O80+P80</f>
        <v>11167</v>
      </c>
      <c r="R80" s="9">
        <f>+D80-Q80</f>
        <v>0</v>
      </c>
    </row>
    <row r="81" spans="1:20" s="7" customFormat="1" ht="30" x14ac:dyDescent="0.25">
      <c r="A81" s="16" t="s">
        <v>159</v>
      </c>
      <c r="B81" s="37" t="s">
        <v>164</v>
      </c>
      <c r="C81" s="9">
        <v>700000</v>
      </c>
      <c r="D81" s="9">
        <v>5952048.29</v>
      </c>
      <c r="E81" s="9">
        <v>87000</v>
      </c>
      <c r="F81" s="9">
        <v>500000</v>
      </c>
      <c r="G81" s="9">
        <v>29000</v>
      </c>
      <c r="H81" s="17">
        <v>91500</v>
      </c>
      <c r="I81" s="17">
        <v>62500</v>
      </c>
      <c r="J81" s="17">
        <v>154000</v>
      </c>
      <c r="K81" s="9">
        <v>0</v>
      </c>
      <c r="L81" s="9">
        <v>1046483</v>
      </c>
      <c r="M81" s="9">
        <v>0</v>
      </c>
      <c r="N81" s="9">
        <v>0</v>
      </c>
      <c r="O81" s="9">
        <v>0</v>
      </c>
      <c r="P81" s="30">
        <v>3981565.29</v>
      </c>
      <c r="Q81" s="9">
        <f t="shared" si="36"/>
        <v>5952048.29</v>
      </c>
      <c r="R81" s="9">
        <f>+D81-Q81</f>
        <v>0</v>
      </c>
    </row>
    <row r="82" spans="1:20" s="7" customFormat="1" ht="45" x14ac:dyDescent="0.25">
      <c r="A82" s="16" t="s">
        <v>160</v>
      </c>
      <c r="B82" s="37" t="s">
        <v>165</v>
      </c>
      <c r="C82" s="9">
        <v>2100000</v>
      </c>
      <c r="D82" s="9">
        <v>4730521</v>
      </c>
      <c r="E82" s="9">
        <v>0</v>
      </c>
      <c r="F82" s="9">
        <v>300440</v>
      </c>
      <c r="G82" s="9">
        <v>280603</v>
      </c>
      <c r="H82" s="17">
        <v>287686</v>
      </c>
      <c r="I82" s="17">
        <v>305534</v>
      </c>
      <c r="J82" s="17">
        <v>286788</v>
      </c>
      <c r="K82" s="9">
        <v>342358</v>
      </c>
      <c r="L82" s="9">
        <v>416267</v>
      </c>
      <c r="M82" s="9">
        <v>411535</v>
      </c>
      <c r="N82" s="9">
        <v>333032</v>
      </c>
      <c r="O82" s="9">
        <v>378031</v>
      </c>
      <c r="P82" s="30">
        <v>499903</v>
      </c>
      <c r="Q82" s="9">
        <f t="shared" si="36"/>
        <v>3842177</v>
      </c>
      <c r="R82" s="9">
        <f>+D82-Q82</f>
        <v>888344</v>
      </c>
      <c r="T82" s="10"/>
    </row>
    <row r="83" spans="1:20" s="7" customFormat="1" x14ac:dyDescent="0.25">
      <c r="A83" s="16" t="s">
        <v>161</v>
      </c>
      <c r="B83" s="37" t="s">
        <v>15</v>
      </c>
      <c r="C83" s="9">
        <v>3500000</v>
      </c>
      <c r="D83" s="9">
        <v>3798251.88</v>
      </c>
      <c r="E83" s="9">
        <v>288597.28000000003</v>
      </c>
      <c r="F83" s="9">
        <v>736430.07</v>
      </c>
      <c r="G83" s="9">
        <v>446276.08</v>
      </c>
      <c r="H83" s="17">
        <v>204318.45</v>
      </c>
      <c r="I83" s="17">
        <v>79065.42</v>
      </c>
      <c r="J83" s="17">
        <v>99310.44</v>
      </c>
      <c r="K83" s="9">
        <v>389965.45</v>
      </c>
      <c r="L83" s="9">
        <v>125591.57</v>
      </c>
      <c r="M83" s="9">
        <v>26170.99</v>
      </c>
      <c r="N83" s="9">
        <v>387054.1</v>
      </c>
      <c r="O83" s="9">
        <v>323260.40000000002</v>
      </c>
      <c r="P83" s="30">
        <v>551626.13</v>
      </c>
      <c r="Q83" s="9">
        <f t="shared" si="36"/>
        <v>3657666.38</v>
      </c>
      <c r="R83" s="9">
        <f>+D83-Q83</f>
        <v>140585.5</v>
      </c>
      <c r="T83" s="10"/>
    </row>
    <row r="84" spans="1:20" s="15" customFormat="1" ht="30" x14ac:dyDescent="0.25">
      <c r="A84" s="13">
        <v>4</v>
      </c>
      <c r="B84" s="41" t="s">
        <v>37</v>
      </c>
      <c r="C84" s="14">
        <f>+C85+C87+C89</f>
        <v>24918000</v>
      </c>
      <c r="D84" s="14">
        <f t="shared" ref="D84:O84" si="37">+D85+D87+D89</f>
        <v>21936269.82</v>
      </c>
      <c r="E84" s="14">
        <f t="shared" si="37"/>
        <v>2120137.14</v>
      </c>
      <c r="F84" s="14">
        <f t="shared" si="37"/>
        <v>3735088.28</v>
      </c>
      <c r="G84" s="14">
        <f t="shared" si="37"/>
        <v>1770048.76</v>
      </c>
      <c r="H84" s="14">
        <f t="shared" si="37"/>
        <v>1339140.1200000001</v>
      </c>
      <c r="I84" s="14">
        <f t="shared" si="37"/>
        <v>1810940.79</v>
      </c>
      <c r="J84" s="14">
        <f t="shared" si="37"/>
        <v>1512544.18</v>
      </c>
      <c r="K84" s="14">
        <f t="shared" si="37"/>
        <v>1328361.08</v>
      </c>
      <c r="L84" s="14">
        <f t="shared" si="37"/>
        <v>1607878.25</v>
      </c>
      <c r="M84" s="14">
        <f t="shared" si="37"/>
        <v>1059590.83</v>
      </c>
      <c r="N84" s="14">
        <f t="shared" si="37"/>
        <v>1397449.71</v>
      </c>
      <c r="O84" s="14">
        <f t="shared" si="37"/>
        <v>1281741.24</v>
      </c>
      <c r="P84" s="14">
        <f>+P85+P87+P89</f>
        <v>2923469.44</v>
      </c>
      <c r="Q84" s="14">
        <f t="shared" ref="Q84" si="38">+Q85+Q87+Q89</f>
        <v>21886389.82</v>
      </c>
      <c r="R84" s="14">
        <f>+R85+R87+R89</f>
        <v>49880</v>
      </c>
      <c r="T84" s="21"/>
    </row>
    <row r="85" spans="1:20" s="15" customFormat="1" ht="30" x14ac:dyDescent="0.25">
      <c r="A85" s="8">
        <v>4.0999999999999996</v>
      </c>
      <c r="B85" s="40" t="s">
        <v>38</v>
      </c>
      <c r="C85" s="14">
        <f>+C86</f>
        <v>12000000</v>
      </c>
      <c r="D85" s="14">
        <f t="shared" ref="D85:R85" si="39">+D86</f>
        <v>14922000</v>
      </c>
      <c r="E85" s="14">
        <f t="shared" si="39"/>
        <v>1000000</v>
      </c>
      <c r="F85" s="14">
        <f t="shared" si="39"/>
        <v>2075000</v>
      </c>
      <c r="G85" s="14">
        <f t="shared" si="39"/>
        <v>1000000</v>
      </c>
      <c r="H85" s="14">
        <f t="shared" si="39"/>
        <v>1100000</v>
      </c>
      <c r="I85" s="14">
        <f t="shared" si="39"/>
        <v>1000000</v>
      </c>
      <c r="J85" s="14">
        <f t="shared" si="39"/>
        <v>1000000</v>
      </c>
      <c r="K85" s="14">
        <f t="shared" si="39"/>
        <v>1000000</v>
      </c>
      <c r="L85" s="14">
        <f t="shared" si="39"/>
        <v>1000000</v>
      </c>
      <c r="M85" s="14">
        <f t="shared" si="39"/>
        <v>1000000</v>
      </c>
      <c r="N85" s="14">
        <f t="shared" si="39"/>
        <v>1200000</v>
      </c>
      <c r="O85" s="14">
        <f t="shared" si="39"/>
        <v>1000000</v>
      </c>
      <c r="P85" s="14">
        <f t="shared" si="39"/>
        <v>2547000</v>
      </c>
      <c r="Q85" s="14">
        <f t="shared" si="39"/>
        <v>14922000</v>
      </c>
      <c r="R85" s="14">
        <f t="shared" si="39"/>
        <v>0</v>
      </c>
    </row>
    <row r="86" spans="1:20" s="7" customFormat="1" ht="60" x14ac:dyDescent="0.25">
      <c r="A86" s="16" t="s">
        <v>166</v>
      </c>
      <c r="B86" s="37" t="s">
        <v>167</v>
      </c>
      <c r="C86" s="9">
        <v>12000000</v>
      </c>
      <c r="D86" s="9">
        <v>14922000</v>
      </c>
      <c r="E86" s="9">
        <v>1000000</v>
      </c>
      <c r="F86" s="9">
        <v>2075000</v>
      </c>
      <c r="G86" s="9">
        <v>1000000</v>
      </c>
      <c r="H86" s="17">
        <v>1100000</v>
      </c>
      <c r="I86" s="17">
        <v>1000000</v>
      </c>
      <c r="J86" s="17">
        <v>1000000</v>
      </c>
      <c r="K86" s="9">
        <v>1000000</v>
      </c>
      <c r="L86" s="9">
        <v>1000000</v>
      </c>
      <c r="M86" s="9">
        <v>1000000</v>
      </c>
      <c r="N86" s="9">
        <v>1200000</v>
      </c>
      <c r="O86" s="9">
        <v>1000000</v>
      </c>
      <c r="P86" s="30">
        <v>2547000</v>
      </c>
      <c r="Q86" s="9">
        <f t="shared" ref="Q86:Q92" si="40">+E86+F86+G86+H86+I86+J86+K86+L86+M86+N86+O86+P86</f>
        <v>14922000</v>
      </c>
      <c r="R86" s="9">
        <f>+D86-Q86</f>
        <v>0</v>
      </c>
    </row>
    <row r="87" spans="1:20" s="15" customFormat="1" x14ac:dyDescent="0.25">
      <c r="A87" s="8" t="s">
        <v>168</v>
      </c>
      <c r="B87" s="40" t="s">
        <v>16</v>
      </c>
      <c r="C87" s="14">
        <f>+C88</f>
        <v>190000</v>
      </c>
      <c r="D87" s="14">
        <f t="shared" ref="D87:P87" si="41">+D88</f>
        <v>0</v>
      </c>
      <c r="E87" s="14">
        <f t="shared" si="41"/>
        <v>0</v>
      </c>
      <c r="F87" s="14">
        <f t="shared" si="41"/>
        <v>0</v>
      </c>
      <c r="G87" s="14">
        <f t="shared" si="41"/>
        <v>0</v>
      </c>
      <c r="H87" s="14">
        <f t="shared" si="41"/>
        <v>0</v>
      </c>
      <c r="I87" s="14">
        <f t="shared" si="41"/>
        <v>0</v>
      </c>
      <c r="J87" s="14">
        <f t="shared" si="41"/>
        <v>0</v>
      </c>
      <c r="K87" s="14">
        <f t="shared" si="41"/>
        <v>0</v>
      </c>
      <c r="L87" s="14">
        <f t="shared" si="41"/>
        <v>0</v>
      </c>
      <c r="M87" s="14">
        <f t="shared" si="41"/>
        <v>0</v>
      </c>
      <c r="N87" s="14">
        <f t="shared" si="41"/>
        <v>0</v>
      </c>
      <c r="O87" s="14">
        <f t="shared" si="41"/>
        <v>0</v>
      </c>
      <c r="P87" s="14">
        <f t="shared" si="41"/>
        <v>0</v>
      </c>
      <c r="Q87" s="14">
        <f>+Q88</f>
        <v>0</v>
      </c>
      <c r="R87" s="14">
        <f>+R88</f>
        <v>0</v>
      </c>
    </row>
    <row r="88" spans="1:20" s="7" customFormat="1" x14ac:dyDescent="0.25">
      <c r="A88" s="16" t="s">
        <v>278</v>
      </c>
      <c r="B88" s="37" t="s">
        <v>279</v>
      </c>
      <c r="C88" s="9">
        <v>190000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f t="shared" si="40"/>
        <v>0</v>
      </c>
      <c r="R88" s="9">
        <f>+D88-Q88</f>
        <v>0</v>
      </c>
    </row>
    <row r="89" spans="1:20" s="15" customFormat="1" x14ac:dyDescent="0.25">
      <c r="A89" s="8">
        <v>4.4000000000000004</v>
      </c>
      <c r="B89" s="40" t="s">
        <v>17</v>
      </c>
      <c r="C89" s="14">
        <f t="shared" ref="C89:R89" si="42">+C90+C91+C92</f>
        <v>12728000</v>
      </c>
      <c r="D89" s="14">
        <f t="shared" si="42"/>
        <v>7014269.8200000012</v>
      </c>
      <c r="E89" s="14">
        <f t="shared" si="42"/>
        <v>1120137.1400000001</v>
      </c>
      <c r="F89" s="14">
        <f t="shared" si="42"/>
        <v>1660088.2799999998</v>
      </c>
      <c r="G89" s="14">
        <f t="shared" si="42"/>
        <v>770048.76</v>
      </c>
      <c r="H89" s="14">
        <f t="shared" si="42"/>
        <v>239140.12</v>
      </c>
      <c r="I89" s="14">
        <f t="shared" si="42"/>
        <v>810940.79</v>
      </c>
      <c r="J89" s="14">
        <f t="shared" si="42"/>
        <v>512544.18</v>
      </c>
      <c r="K89" s="14">
        <f t="shared" si="42"/>
        <v>328361.07999999996</v>
      </c>
      <c r="L89" s="14">
        <f t="shared" si="42"/>
        <v>607878.25</v>
      </c>
      <c r="M89" s="14">
        <f t="shared" si="42"/>
        <v>59590.83</v>
      </c>
      <c r="N89" s="14">
        <f t="shared" si="42"/>
        <v>197449.71</v>
      </c>
      <c r="O89" s="14">
        <f t="shared" si="42"/>
        <v>281741.24</v>
      </c>
      <c r="P89" s="14">
        <f t="shared" si="42"/>
        <v>376469.44</v>
      </c>
      <c r="Q89" s="14">
        <f t="shared" si="42"/>
        <v>6964389.8200000012</v>
      </c>
      <c r="R89" s="14">
        <f t="shared" si="42"/>
        <v>49880</v>
      </c>
    </row>
    <row r="90" spans="1:20" s="7" customFormat="1" x14ac:dyDescent="0.25">
      <c r="A90" s="16" t="s">
        <v>169</v>
      </c>
      <c r="B90" s="37" t="s">
        <v>173</v>
      </c>
      <c r="C90" s="9">
        <v>7000000</v>
      </c>
      <c r="D90" s="9">
        <v>5842150.0700000012</v>
      </c>
      <c r="E90" s="9">
        <v>880463.93</v>
      </c>
      <c r="F90" s="9">
        <v>1292407.8999999999</v>
      </c>
      <c r="G90" s="9">
        <v>523017.48</v>
      </c>
      <c r="H90" s="17">
        <v>226590.12</v>
      </c>
      <c r="I90" s="17">
        <v>792590.79</v>
      </c>
      <c r="J90" s="17">
        <v>499994.18</v>
      </c>
      <c r="K90" s="9">
        <v>250860.36</v>
      </c>
      <c r="L90" s="9">
        <v>469844.09</v>
      </c>
      <c r="M90" s="9">
        <v>47040.83</v>
      </c>
      <c r="N90" s="9">
        <v>176349.71</v>
      </c>
      <c r="O90" s="9">
        <v>281741.24</v>
      </c>
      <c r="P90" s="30">
        <v>351369.44</v>
      </c>
      <c r="Q90" s="9">
        <f t="shared" si="40"/>
        <v>5792270.0700000012</v>
      </c>
      <c r="R90" s="9">
        <f>+D90-Q90</f>
        <v>49880</v>
      </c>
    </row>
    <row r="91" spans="1:20" s="7" customFormat="1" ht="30" x14ac:dyDescent="0.25">
      <c r="A91" s="16" t="s">
        <v>170</v>
      </c>
      <c r="B91" s="37" t="s">
        <v>174</v>
      </c>
      <c r="C91" s="9">
        <v>250000</v>
      </c>
      <c r="D91" s="9">
        <v>159150</v>
      </c>
      <c r="E91" s="9">
        <v>12550</v>
      </c>
      <c r="F91" s="9">
        <v>12550</v>
      </c>
      <c r="G91" s="9">
        <v>12550</v>
      </c>
      <c r="H91" s="17">
        <v>12550</v>
      </c>
      <c r="I91" s="17">
        <v>12550</v>
      </c>
      <c r="J91" s="17">
        <v>12550</v>
      </c>
      <c r="K91" s="9">
        <v>12550</v>
      </c>
      <c r="L91" s="9">
        <v>12550</v>
      </c>
      <c r="M91" s="9">
        <v>12550</v>
      </c>
      <c r="N91" s="9">
        <v>21100</v>
      </c>
      <c r="O91" s="9">
        <v>0</v>
      </c>
      <c r="P91" s="30">
        <v>25100</v>
      </c>
      <c r="Q91" s="9">
        <f t="shared" si="40"/>
        <v>159150</v>
      </c>
      <c r="R91" s="9">
        <f>+D91-Q91</f>
        <v>0</v>
      </c>
    </row>
    <row r="92" spans="1:20" s="7" customFormat="1" ht="30" x14ac:dyDescent="0.25">
      <c r="A92" s="16" t="s">
        <v>171</v>
      </c>
      <c r="B92" s="37" t="s">
        <v>175</v>
      </c>
      <c r="C92" s="9">
        <v>5478000</v>
      </c>
      <c r="D92" s="9">
        <v>1012969.75</v>
      </c>
      <c r="E92" s="9">
        <v>227123.21</v>
      </c>
      <c r="F92" s="9">
        <v>355130.38</v>
      </c>
      <c r="G92" s="9">
        <v>234481.28</v>
      </c>
      <c r="H92" s="17">
        <v>0</v>
      </c>
      <c r="I92" s="17">
        <v>5800</v>
      </c>
      <c r="J92" s="17">
        <v>0</v>
      </c>
      <c r="K92" s="9">
        <v>64950.720000000001</v>
      </c>
      <c r="L92" s="9">
        <v>125484.16</v>
      </c>
      <c r="M92" s="9">
        <v>0</v>
      </c>
      <c r="N92" s="9">
        <v>0</v>
      </c>
      <c r="O92" s="9">
        <v>0</v>
      </c>
      <c r="P92" s="9">
        <v>0</v>
      </c>
      <c r="Q92" s="9">
        <f t="shared" si="40"/>
        <v>1012969.75</v>
      </c>
      <c r="R92" s="9">
        <f>+D92-Q92</f>
        <v>0</v>
      </c>
      <c r="T92" s="10"/>
    </row>
    <row r="93" spans="1:20" s="15" customFormat="1" ht="30" x14ac:dyDescent="0.25">
      <c r="A93" s="13">
        <v>5</v>
      </c>
      <c r="B93" s="41" t="s">
        <v>18</v>
      </c>
      <c r="C93" s="14">
        <f t="shared" ref="C93:R93" si="43">+C94+C97+C103+C107+C101+C99</f>
        <v>3860000</v>
      </c>
      <c r="D93" s="14">
        <f t="shared" si="43"/>
        <v>3172794.87</v>
      </c>
      <c r="E93" s="14">
        <f t="shared" si="43"/>
        <v>1124156</v>
      </c>
      <c r="F93" s="14">
        <f t="shared" si="43"/>
        <v>227347.4</v>
      </c>
      <c r="G93" s="14">
        <f t="shared" si="43"/>
        <v>1494341.25</v>
      </c>
      <c r="H93" s="14">
        <f t="shared" si="43"/>
        <v>26858.639999999999</v>
      </c>
      <c r="I93" s="14">
        <f t="shared" si="43"/>
        <v>0</v>
      </c>
      <c r="J93" s="14">
        <f t="shared" si="43"/>
        <v>26858.639999999999</v>
      </c>
      <c r="K93" s="14">
        <f t="shared" si="43"/>
        <v>12370.74</v>
      </c>
      <c r="L93" s="14">
        <f t="shared" si="43"/>
        <v>0</v>
      </c>
      <c r="M93" s="14">
        <f t="shared" si="43"/>
        <v>0</v>
      </c>
      <c r="N93" s="14">
        <f t="shared" si="43"/>
        <v>109095</v>
      </c>
      <c r="O93" s="14">
        <f t="shared" si="43"/>
        <v>47181.2</v>
      </c>
      <c r="P93" s="14">
        <f>+P94+P97+P103+P107+P101+P99</f>
        <v>104586</v>
      </c>
      <c r="Q93" s="14">
        <f t="shared" si="43"/>
        <v>3172794.87</v>
      </c>
      <c r="R93" s="14">
        <f t="shared" si="43"/>
        <v>0</v>
      </c>
      <c r="T93" s="21"/>
    </row>
    <row r="94" spans="1:20" s="15" customFormat="1" ht="30" x14ac:dyDescent="0.25">
      <c r="A94" s="8">
        <v>5.0999999999999996</v>
      </c>
      <c r="B94" s="40" t="s">
        <v>19</v>
      </c>
      <c r="C94" s="14">
        <f>+C95+C96</f>
        <v>440000</v>
      </c>
      <c r="D94" s="14">
        <f t="shared" ref="D94:O94" si="44">+D95+D96</f>
        <v>558457.47</v>
      </c>
      <c r="E94" s="14">
        <f t="shared" si="44"/>
        <v>68556</v>
      </c>
      <c r="F94" s="14">
        <f t="shared" si="44"/>
        <v>217876</v>
      </c>
      <c r="G94" s="14">
        <f t="shared" si="44"/>
        <v>102341.25</v>
      </c>
      <c r="H94" s="14">
        <f t="shared" si="44"/>
        <v>26858.639999999999</v>
      </c>
      <c r="I94" s="14">
        <f t="shared" si="44"/>
        <v>0</v>
      </c>
      <c r="J94" s="14">
        <f t="shared" si="44"/>
        <v>26858.639999999999</v>
      </c>
      <c r="K94" s="14">
        <f t="shared" si="44"/>
        <v>12370.74</v>
      </c>
      <c r="L94" s="14">
        <f t="shared" si="44"/>
        <v>0</v>
      </c>
      <c r="M94" s="14">
        <f t="shared" si="44"/>
        <v>0</v>
      </c>
      <c r="N94" s="14">
        <f t="shared" si="44"/>
        <v>34595</v>
      </c>
      <c r="O94" s="14">
        <f t="shared" si="44"/>
        <v>47181.2</v>
      </c>
      <c r="P94" s="14">
        <f>+P95+P96</f>
        <v>21820</v>
      </c>
      <c r="Q94" s="14">
        <f t="shared" ref="Q94" si="45">+Q95+Q96</f>
        <v>558457.47</v>
      </c>
      <c r="R94" s="14">
        <f>+R95+R96</f>
        <v>0</v>
      </c>
    </row>
    <row r="95" spans="1:20" s="7" customFormat="1" x14ac:dyDescent="0.25">
      <c r="A95" s="16" t="s">
        <v>177</v>
      </c>
      <c r="B95" s="37" t="s">
        <v>179</v>
      </c>
      <c r="C95" s="9">
        <v>170000</v>
      </c>
      <c r="D95" s="9">
        <v>224740.28000000003</v>
      </c>
      <c r="E95" s="9">
        <v>0</v>
      </c>
      <c r="F95" s="9">
        <v>95120</v>
      </c>
      <c r="G95" s="9">
        <v>33408</v>
      </c>
      <c r="H95" s="17">
        <v>26858.639999999999</v>
      </c>
      <c r="I95" s="17">
        <v>0</v>
      </c>
      <c r="J95" s="17">
        <v>26858.639999999999</v>
      </c>
      <c r="K95" s="9">
        <v>0</v>
      </c>
      <c r="L95" s="9">
        <v>0</v>
      </c>
      <c r="M95" s="9">
        <v>0</v>
      </c>
      <c r="N95" s="9">
        <v>34595</v>
      </c>
      <c r="O95" s="9">
        <v>7900</v>
      </c>
      <c r="P95" s="9">
        <v>0</v>
      </c>
      <c r="Q95" s="9">
        <f>+E95+F95+G95+H95+I95+J95+K95+L95+M95+N95+O95+P95</f>
        <v>224740.28000000003</v>
      </c>
      <c r="R95" s="9">
        <f>+D95-Q95</f>
        <v>0</v>
      </c>
    </row>
    <row r="96" spans="1:20" s="7" customFormat="1" ht="30" x14ac:dyDescent="0.25">
      <c r="A96" s="16" t="s">
        <v>178</v>
      </c>
      <c r="B96" s="37" t="s">
        <v>180</v>
      </c>
      <c r="C96" s="9">
        <v>270000</v>
      </c>
      <c r="D96" s="9">
        <v>333717.19</v>
      </c>
      <c r="E96" s="9">
        <v>68556</v>
      </c>
      <c r="F96" s="9">
        <v>122756</v>
      </c>
      <c r="G96" s="9">
        <v>68933.25</v>
      </c>
      <c r="H96" s="9">
        <v>0</v>
      </c>
      <c r="I96" s="9">
        <v>0</v>
      </c>
      <c r="J96" s="9">
        <v>0</v>
      </c>
      <c r="K96" s="9">
        <v>12370.74</v>
      </c>
      <c r="L96" s="9">
        <v>0</v>
      </c>
      <c r="M96" s="9">
        <v>0</v>
      </c>
      <c r="N96" s="9">
        <v>0</v>
      </c>
      <c r="O96" s="9">
        <v>39281.199999999997</v>
      </c>
      <c r="P96" s="30">
        <v>21820</v>
      </c>
      <c r="Q96" s="9">
        <f>+E96+F96+G96+H96+I96+J96+K96+L96+M96+N96+O96+P96</f>
        <v>333717.19</v>
      </c>
      <c r="R96" s="9">
        <f>+D96-Q96</f>
        <v>0</v>
      </c>
    </row>
    <row r="97" spans="1:20" s="15" customFormat="1" ht="30" x14ac:dyDescent="0.25">
      <c r="A97" s="8">
        <v>5.2</v>
      </c>
      <c r="B97" s="40" t="s">
        <v>39</v>
      </c>
      <c r="C97" s="14">
        <f>+C98</f>
        <v>150000</v>
      </c>
      <c r="D97" s="14">
        <f t="shared" ref="D97:Q97" si="46">+D98</f>
        <v>82766</v>
      </c>
      <c r="E97" s="14">
        <f t="shared" si="46"/>
        <v>0</v>
      </c>
      <c r="F97" s="14">
        <f t="shared" si="46"/>
        <v>0</v>
      </c>
      <c r="G97" s="14">
        <f t="shared" si="46"/>
        <v>0</v>
      </c>
      <c r="H97" s="14">
        <f t="shared" si="46"/>
        <v>0</v>
      </c>
      <c r="I97" s="14">
        <f t="shared" si="46"/>
        <v>0</v>
      </c>
      <c r="J97" s="14">
        <f t="shared" si="46"/>
        <v>0</v>
      </c>
      <c r="K97" s="14">
        <f t="shared" si="46"/>
        <v>0</v>
      </c>
      <c r="L97" s="14">
        <f t="shared" si="46"/>
        <v>0</v>
      </c>
      <c r="M97" s="14">
        <f t="shared" si="46"/>
        <v>0</v>
      </c>
      <c r="N97" s="14">
        <f t="shared" si="46"/>
        <v>0</v>
      </c>
      <c r="O97" s="14">
        <f t="shared" si="46"/>
        <v>0</v>
      </c>
      <c r="P97" s="14">
        <f t="shared" si="46"/>
        <v>82766</v>
      </c>
      <c r="Q97" s="14">
        <f t="shared" si="46"/>
        <v>82766</v>
      </c>
      <c r="R97" s="14">
        <f>+R98</f>
        <v>0</v>
      </c>
    </row>
    <row r="98" spans="1:20" s="7" customFormat="1" x14ac:dyDescent="0.25">
      <c r="A98" s="16" t="s">
        <v>182</v>
      </c>
      <c r="B98" s="37" t="s">
        <v>184</v>
      </c>
      <c r="C98" s="9">
        <v>150000</v>
      </c>
      <c r="D98" s="9">
        <v>82766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30">
        <v>82766</v>
      </c>
      <c r="Q98" s="9">
        <f>+E98+F98+G98+H98+I98+J98+K98+L98+M98+N98+O98+P98</f>
        <v>82766</v>
      </c>
      <c r="R98" s="9">
        <f>+D98-Q98</f>
        <v>0</v>
      </c>
    </row>
    <row r="99" spans="1:20" s="15" customFormat="1" ht="30" x14ac:dyDescent="0.25">
      <c r="A99" s="8" t="s">
        <v>265</v>
      </c>
      <c r="B99" s="40" t="s">
        <v>280</v>
      </c>
      <c r="C99" s="14">
        <f>+C100</f>
        <v>70000</v>
      </c>
      <c r="D99" s="14">
        <f t="shared" ref="D99:Q99" si="47">+D100</f>
        <v>0</v>
      </c>
      <c r="E99" s="14">
        <f t="shared" si="47"/>
        <v>0</v>
      </c>
      <c r="F99" s="14">
        <f t="shared" si="47"/>
        <v>0</v>
      </c>
      <c r="G99" s="14">
        <f t="shared" si="47"/>
        <v>0</v>
      </c>
      <c r="H99" s="14">
        <f t="shared" si="47"/>
        <v>0</v>
      </c>
      <c r="I99" s="14">
        <f t="shared" si="47"/>
        <v>0</v>
      </c>
      <c r="J99" s="14">
        <f t="shared" si="47"/>
        <v>0</v>
      </c>
      <c r="K99" s="14">
        <f t="shared" si="47"/>
        <v>0</v>
      </c>
      <c r="L99" s="14">
        <f t="shared" si="47"/>
        <v>0</v>
      </c>
      <c r="M99" s="14">
        <f t="shared" si="47"/>
        <v>0</v>
      </c>
      <c r="N99" s="14">
        <f t="shared" si="47"/>
        <v>0</v>
      </c>
      <c r="O99" s="14">
        <f t="shared" si="47"/>
        <v>0</v>
      </c>
      <c r="P99" s="14">
        <f t="shared" si="47"/>
        <v>0</v>
      </c>
      <c r="Q99" s="14">
        <f t="shared" si="47"/>
        <v>0</v>
      </c>
      <c r="R99" s="14">
        <f>+R100</f>
        <v>0</v>
      </c>
    </row>
    <row r="100" spans="1:20" s="7" customFormat="1" x14ac:dyDescent="0.25">
      <c r="A100" s="16" t="s">
        <v>266</v>
      </c>
      <c r="B100" s="37" t="s">
        <v>267</v>
      </c>
      <c r="C100" s="9">
        <v>70000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f>+E100+F100+G100+H100+I100+J100+K100+L100+M100+N100+O100+P100</f>
        <v>0</v>
      </c>
      <c r="R100" s="9">
        <f>+D100-Q100</f>
        <v>0</v>
      </c>
    </row>
    <row r="101" spans="1:20" s="15" customFormat="1" x14ac:dyDescent="0.25">
      <c r="A101" s="8" t="s">
        <v>260</v>
      </c>
      <c r="B101" s="40" t="s">
        <v>186</v>
      </c>
      <c r="C101" s="14">
        <f>+C102</f>
        <v>1500000</v>
      </c>
      <c r="D101" s="14">
        <f t="shared" ref="D101:Q101" si="48">+D102</f>
        <v>2424400</v>
      </c>
      <c r="E101" s="14">
        <f t="shared" si="48"/>
        <v>1032400</v>
      </c>
      <c r="F101" s="14">
        <f t="shared" si="48"/>
        <v>0</v>
      </c>
      <c r="G101" s="14">
        <f t="shared" si="48"/>
        <v>1392000</v>
      </c>
      <c r="H101" s="14">
        <f t="shared" si="48"/>
        <v>0</v>
      </c>
      <c r="I101" s="14">
        <f t="shared" si="48"/>
        <v>0</v>
      </c>
      <c r="J101" s="14">
        <f t="shared" si="48"/>
        <v>0</v>
      </c>
      <c r="K101" s="14">
        <f t="shared" si="48"/>
        <v>0</v>
      </c>
      <c r="L101" s="14">
        <f t="shared" si="48"/>
        <v>0</v>
      </c>
      <c r="M101" s="14">
        <f t="shared" si="48"/>
        <v>0</v>
      </c>
      <c r="N101" s="14">
        <f t="shared" si="48"/>
        <v>0</v>
      </c>
      <c r="O101" s="14">
        <f t="shared" si="48"/>
        <v>0</v>
      </c>
      <c r="P101" s="14">
        <f t="shared" si="48"/>
        <v>0</v>
      </c>
      <c r="Q101" s="14">
        <f t="shared" si="48"/>
        <v>2424400</v>
      </c>
      <c r="R101" s="14">
        <f>+R102</f>
        <v>0</v>
      </c>
    </row>
    <row r="102" spans="1:20" s="7" customFormat="1" x14ac:dyDescent="0.25">
      <c r="A102" s="16" t="s">
        <v>185</v>
      </c>
      <c r="B102" s="37" t="s">
        <v>186</v>
      </c>
      <c r="C102" s="9">
        <v>1500000</v>
      </c>
      <c r="D102" s="9">
        <v>2424400</v>
      </c>
      <c r="E102" s="9">
        <v>1032400</v>
      </c>
      <c r="F102" s="9">
        <v>0</v>
      </c>
      <c r="G102" s="9">
        <v>1392000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f>+E102+F102+G102+H102+I102+J102+K102+L102+M102+N102+O102+P102</f>
        <v>2424400</v>
      </c>
      <c r="R102" s="9">
        <f>+D102-Q102</f>
        <v>0</v>
      </c>
    </row>
    <row r="103" spans="1:20" s="15" customFormat="1" ht="30" x14ac:dyDescent="0.25">
      <c r="A103" s="8">
        <v>5.6</v>
      </c>
      <c r="B103" s="40" t="s">
        <v>21</v>
      </c>
      <c r="C103" s="14">
        <f>+C105+C106+C104</f>
        <v>1650000</v>
      </c>
      <c r="D103" s="14">
        <f t="shared" ref="D103:O103" si="49">+D105+D106+D104</f>
        <v>107171.4</v>
      </c>
      <c r="E103" s="14">
        <f t="shared" si="49"/>
        <v>23200</v>
      </c>
      <c r="F103" s="14">
        <f t="shared" si="49"/>
        <v>9471.4</v>
      </c>
      <c r="G103" s="14">
        <f t="shared" si="49"/>
        <v>0</v>
      </c>
      <c r="H103" s="14">
        <f t="shared" si="49"/>
        <v>0</v>
      </c>
      <c r="I103" s="14">
        <f t="shared" si="49"/>
        <v>0</v>
      </c>
      <c r="J103" s="14">
        <f t="shared" si="49"/>
        <v>0</v>
      </c>
      <c r="K103" s="14">
        <f t="shared" si="49"/>
        <v>0</v>
      </c>
      <c r="L103" s="14">
        <f t="shared" si="49"/>
        <v>0</v>
      </c>
      <c r="M103" s="14">
        <f t="shared" si="49"/>
        <v>0</v>
      </c>
      <c r="N103" s="14">
        <f t="shared" si="49"/>
        <v>74500</v>
      </c>
      <c r="O103" s="14">
        <f t="shared" si="49"/>
        <v>0</v>
      </c>
      <c r="P103" s="14">
        <f>+P105+P106+P104</f>
        <v>0</v>
      </c>
      <c r="Q103" s="14">
        <f t="shared" ref="Q103" si="50">+Q105+Q106+Q104</f>
        <v>107171.4</v>
      </c>
      <c r="R103" s="14">
        <f>+R105+R106++R104</f>
        <v>0</v>
      </c>
    </row>
    <row r="104" spans="1:20" s="7" customFormat="1" ht="30" x14ac:dyDescent="0.25">
      <c r="A104" s="16" t="s">
        <v>187</v>
      </c>
      <c r="B104" s="37" t="s">
        <v>190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f>+E104+F104+G104+H104+I104+J104+K104+L104+M104+N104+O104+P104</f>
        <v>0</v>
      </c>
      <c r="R104" s="9">
        <f>+D104-Q104</f>
        <v>0</v>
      </c>
      <c r="T104" s="12"/>
    </row>
    <row r="105" spans="1:20" s="7" customFormat="1" ht="30" x14ac:dyDescent="0.25">
      <c r="A105" s="16" t="s">
        <v>188</v>
      </c>
      <c r="B105" s="37" t="s">
        <v>191</v>
      </c>
      <c r="C105" s="9">
        <v>150000</v>
      </c>
      <c r="D105" s="9">
        <v>107171.4</v>
      </c>
      <c r="E105" s="9">
        <v>23200</v>
      </c>
      <c r="F105" s="9">
        <v>9471.4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74500</v>
      </c>
      <c r="O105" s="9">
        <v>0</v>
      </c>
      <c r="P105" s="9">
        <v>0</v>
      </c>
      <c r="Q105" s="9">
        <f>+E105+F105+G105+H105+I105+J105+K105+L105+M105+N105+O105+P105</f>
        <v>107171.4</v>
      </c>
      <c r="R105" s="9">
        <f>+D105-Q105</f>
        <v>0</v>
      </c>
    </row>
    <row r="106" spans="1:20" s="7" customFormat="1" x14ac:dyDescent="0.25">
      <c r="A106" s="16" t="s">
        <v>189</v>
      </c>
      <c r="B106" s="37" t="s">
        <v>192</v>
      </c>
      <c r="C106" s="9">
        <v>1500000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f>+E106+F106+G106+H106+I106+J106+K106+L106+M106+N106+O106+P106</f>
        <v>0</v>
      </c>
      <c r="R106" s="9">
        <f>+D106-Q106</f>
        <v>0</v>
      </c>
    </row>
    <row r="107" spans="1:20" s="15" customFormat="1" x14ac:dyDescent="0.25">
      <c r="A107" s="8">
        <v>5.9</v>
      </c>
      <c r="B107" s="40" t="s">
        <v>22</v>
      </c>
      <c r="C107" s="14">
        <f>+C108</f>
        <v>50000</v>
      </c>
      <c r="D107" s="14">
        <f t="shared" ref="D107:R107" si="51">+D108</f>
        <v>0</v>
      </c>
      <c r="E107" s="14">
        <f t="shared" si="51"/>
        <v>0</v>
      </c>
      <c r="F107" s="14">
        <f t="shared" si="51"/>
        <v>0</v>
      </c>
      <c r="G107" s="14">
        <f t="shared" si="51"/>
        <v>0</v>
      </c>
      <c r="H107" s="14">
        <f t="shared" si="51"/>
        <v>0</v>
      </c>
      <c r="I107" s="14">
        <f t="shared" si="51"/>
        <v>0</v>
      </c>
      <c r="J107" s="14">
        <f t="shared" si="51"/>
        <v>0</v>
      </c>
      <c r="K107" s="14">
        <f t="shared" si="51"/>
        <v>0</v>
      </c>
      <c r="L107" s="14">
        <f t="shared" si="51"/>
        <v>0</v>
      </c>
      <c r="M107" s="14">
        <f t="shared" si="51"/>
        <v>0</v>
      </c>
      <c r="N107" s="14">
        <f t="shared" si="51"/>
        <v>0</v>
      </c>
      <c r="O107" s="14">
        <f t="shared" si="51"/>
        <v>0</v>
      </c>
      <c r="P107" s="14">
        <f t="shared" si="51"/>
        <v>0</v>
      </c>
      <c r="Q107" s="14">
        <f t="shared" si="51"/>
        <v>0</v>
      </c>
      <c r="R107" s="14">
        <f t="shared" si="51"/>
        <v>0</v>
      </c>
    </row>
    <row r="108" spans="1:20" s="7" customFormat="1" x14ac:dyDescent="0.25">
      <c r="A108" s="16" t="s">
        <v>193</v>
      </c>
      <c r="B108" s="37" t="s">
        <v>194</v>
      </c>
      <c r="C108" s="9">
        <v>50000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f>+E108+F108+G108+H108+I108+J108+K108+L108+M108+N108+O108+P108</f>
        <v>0</v>
      </c>
      <c r="R108" s="9">
        <f>+D108-Q108</f>
        <v>0</v>
      </c>
    </row>
    <row r="109" spans="1:20" s="7" customFormat="1" x14ac:dyDescent="0.25">
      <c r="A109" s="13">
        <v>6</v>
      </c>
      <c r="B109" s="41" t="s">
        <v>23</v>
      </c>
      <c r="C109" s="14">
        <f>+C110</f>
        <v>12500000</v>
      </c>
      <c r="D109" s="14">
        <f t="shared" ref="D109:R109" si="52">+D110</f>
        <v>9363031.9700000007</v>
      </c>
      <c r="E109" s="14">
        <f t="shared" si="52"/>
        <v>0</v>
      </c>
      <c r="F109" s="14">
        <f t="shared" si="52"/>
        <v>0</v>
      </c>
      <c r="G109" s="14">
        <f t="shared" si="52"/>
        <v>1396508.07</v>
      </c>
      <c r="H109" s="14">
        <f t="shared" si="52"/>
        <v>250000</v>
      </c>
      <c r="I109" s="14">
        <f t="shared" si="52"/>
        <v>0</v>
      </c>
      <c r="J109" s="14">
        <f t="shared" si="52"/>
        <v>3008518.84</v>
      </c>
      <c r="K109" s="14">
        <f t="shared" si="52"/>
        <v>0</v>
      </c>
      <c r="L109" s="14">
        <f t="shared" si="52"/>
        <v>1894053.2400000002</v>
      </c>
      <c r="M109" s="14">
        <f t="shared" si="52"/>
        <v>0</v>
      </c>
      <c r="N109" s="14">
        <f t="shared" si="52"/>
        <v>0</v>
      </c>
      <c r="O109" s="14">
        <f t="shared" si="52"/>
        <v>0</v>
      </c>
      <c r="P109" s="14">
        <f t="shared" si="52"/>
        <v>1213951.82</v>
      </c>
      <c r="Q109" s="14">
        <f t="shared" si="52"/>
        <v>7763031.9699999997</v>
      </c>
      <c r="R109" s="14">
        <f t="shared" si="52"/>
        <v>1600000</v>
      </c>
    </row>
    <row r="110" spans="1:20" s="15" customFormat="1" ht="30" x14ac:dyDescent="0.25">
      <c r="A110" s="8">
        <v>6.1</v>
      </c>
      <c r="B110" s="40" t="s">
        <v>40</v>
      </c>
      <c r="C110" s="14">
        <f>C113+C114+C111+C115+C112</f>
        <v>12500000</v>
      </c>
      <c r="D110" s="14">
        <f t="shared" ref="D110:O110" si="53">D113+D114+D111+D115+D112</f>
        <v>9363031.9700000007</v>
      </c>
      <c r="E110" s="14">
        <f t="shared" si="53"/>
        <v>0</v>
      </c>
      <c r="F110" s="14">
        <f t="shared" si="53"/>
        <v>0</v>
      </c>
      <c r="G110" s="14">
        <f t="shared" si="53"/>
        <v>1396508.07</v>
      </c>
      <c r="H110" s="14">
        <f t="shared" si="53"/>
        <v>250000</v>
      </c>
      <c r="I110" s="14">
        <f t="shared" si="53"/>
        <v>0</v>
      </c>
      <c r="J110" s="14">
        <f t="shared" si="53"/>
        <v>3008518.84</v>
      </c>
      <c r="K110" s="14">
        <f t="shared" si="53"/>
        <v>0</v>
      </c>
      <c r="L110" s="14">
        <f t="shared" si="53"/>
        <v>1894053.2400000002</v>
      </c>
      <c r="M110" s="14">
        <f t="shared" si="53"/>
        <v>0</v>
      </c>
      <c r="N110" s="14">
        <f t="shared" si="53"/>
        <v>0</v>
      </c>
      <c r="O110" s="14">
        <f t="shared" si="53"/>
        <v>0</v>
      </c>
      <c r="P110" s="14">
        <f>P113+P114+P111+P115+P112</f>
        <v>1213951.82</v>
      </c>
      <c r="Q110" s="14">
        <f t="shared" ref="Q110" si="54">Q113+Q114+Q111+Q115+Q112</f>
        <v>7763031.9699999997</v>
      </c>
      <c r="R110" s="14">
        <f>R113+R114+R111+R115+R112</f>
        <v>1600000</v>
      </c>
    </row>
    <row r="111" spans="1:20" s="7" customFormat="1" x14ac:dyDescent="0.25">
      <c r="A111" s="16" t="s">
        <v>195</v>
      </c>
      <c r="B111" s="37" t="s">
        <v>207</v>
      </c>
      <c r="C111" s="9">
        <v>0</v>
      </c>
      <c r="D111" s="9">
        <v>1169041.56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1169041.56</v>
      </c>
      <c r="M111" s="9">
        <v>0</v>
      </c>
      <c r="N111" s="9">
        <v>0</v>
      </c>
      <c r="O111" s="9">
        <v>0</v>
      </c>
      <c r="P111" s="9">
        <v>0</v>
      </c>
      <c r="Q111" s="9">
        <f>+E111+F111+G111+H111+I111+J111+K111+L111+M111+N111+O111+P111</f>
        <v>1169041.56</v>
      </c>
      <c r="R111" s="9">
        <f>+D111-Q111</f>
        <v>0</v>
      </c>
    </row>
    <row r="112" spans="1:20" s="7" customFormat="1" ht="60" x14ac:dyDescent="0.25">
      <c r="A112" s="16" t="s">
        <v>196</v>
      </c>
      <c r="B112" s="37" t="s">
        <v>215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f>+E112+F112+G112+H112+I112+J112+K112+L112+M112+N112+O112+P112</f>
        <v>0</v>
      </c>
      <c r="R112" s="9">
        <f>+D112-Q112</f>
        <v>0</v>
      </c>
    </row>
    <row r="113" spans="1:21" s="7" customFormat="1" ht="45" x14ac:dyDescent="0.25">
      <c r="A113" s="16" t="s">
        <v>197</v>
      </c>
      <c r="B113" s="37" t="s">
        <v>201</v>
      </c>
      <c r="C113" s="9">
        <v>0</v>
      </c>
      <c r="D113" s="9">
        <v>262891.24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30">
        <v>262891.24</v>
      </c>
      <c r="Q113" s="9">
        <f>+E113+F113+G113+H113+I113+J113+K113+L113+M113+N113+O113+P113</f>
        <v>262891.24</v>
      </c>
      <c r="R113" s="9">
        <f>+D113-Q113</f>
        <v>0</v>
      </c>
    </row>
    <row r="114" spans="1:21" s="7" customFormat="1" ht="15" customHeight="1" x14ac:dyDescent="0.25">
      <c r="A114" s="16" t="s">
        <v>198</v>
      </c>
      <c r="B114" s="37" t="s">
        <v>202</v>
      </c>
      <c r="C114" s="9">
        <v>12500000</v>
      </c>
      <c r="D114" s="9">
        <v>7014670.46</v>
      </c>
      <c r="E114" s="9">
        <v>0</v>
      </c>
      <c r="F114" s="9">
        <v>0</v>
      </c>
      <c r="G114" s="9">
        <v>1396508.07</v>
      </c>
      <c r="H114" s="17">
        <v>250000</v>
      </c>
      <c r="I114" s="17">
        <v>0</v>
      </c>
      <c r="J114" s="9">
        <v>3008518.84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30">
        <v>759643.55</v>
      </c>
      <c r="Q114" s="9">
        <f>+E114+F114+G114+H114+I114+J114+K114+L114+M114+N114+O114+P114</f>
        <v>5414670.46</v>
      </c>
      <c r="R114" s="9">
        <f>+D114-Q114</f>
        <v>1600000</v>
      </c>
      <c r="T114" s="10"/>
    </row>
    <row r="115" spans="1:21" s="7" customFormat="1" ht="45" x14ac:dyDescent="0.25">
      <c r="A115" s="16" t="s">
        <v>199</v>
      </c>
      <c r="B115" s="37" t="s">
        <v>208</v>
      </c>
      <c r="C115" s="9">
        <v>0</v>
      </c>
      <c r="D115" s="9">
        <v>916428.71000000008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725011.68</v>
      </c>
      <c r="M115" s="9">
        <v>0</v>
      </c>
      <c r="N115" s="9">
        <v>0</v>
      </c>
      <c r="O115" s="9">
        <v>0</v>
      </c>
      <c r="P115" s="30">
        <v>191417.03</v>
      </c>
      <c r="Q115" s="9">
        <f>+E115+F115+G115+H115+I115+J115+K115+L115+M115+N115+O115+P115</f>
        <v>916428.71000000008</v>
      </c>
      <c r="R115" s="9">
        <f>+D115-Q115</f>
        <v>0</v>
      </c>
    </row>
    <row r="116" spans="1:21" s="7" customFormat="1" x14ac:dyDescent="0.25">
      <c r="A116" s="13">
        <v>8</v>
      </c>
      <c r="B116" s="41" t="s">
        <v>24</v>
      </c>
      <c r="C116" s="14">
        <f>+C117</f>
        <v>2300000</v>
      </c>
      <c r="D116" s="14">
        <f t="shared" ref="D116:R119" si="55">+D117</f>
        <v>2880379.2</v>
      </c>
      <c r="E116" s="14">
        <f t="shared" si="55"/>
        <v>0</v>
      </c>
      <c r="F116" s="14">
        <f t="shared" si="55"/>
        <v>500000</v>
      </c>
      <c r="G116" s="14">
        <f t="shared" si="55"/>
        <v>199500</v>
      </c>
      <c r="H116" s="14">
        <f t="shared" si="55"/>
        <v>2180879.2000000002</v>
      </c>
      <c r="I116" s="14">
        <f t="shared" si="55"/>
        <v>0</v>
      </c>
      <c r="J116" s="14">
        <f t="shared" si="55"/>
        <v>0</v>
      </c>
      <c r="K116" s="14">
        <f t="shared" si="55"/>
        <v>0</v>
      </c>
      <c r="L116" s="14">
        <f t="shared" si="55"/>
        <v>0</v>
      </c>
      <c r="M116" s="14">
        <f t="shared" si="55"/>
        <v>0</v>
      </c>
      <c r="N116" s="14">
        <f t="shared" si="55"/>
        <v>0</v>
      </c>
      <c r="O116" s="14">
        <f t="shared" si="55"/>
        <v>0</v>
      </c>
      <c r="P116" s="14">
        <f t="shared" si="55"/>
        <v>0</v>
      </c>
      <c r="Q116" s="14">
        <f t="shared" si="55"/>
        <v>2880379.2</v>
      </c>
      <c r="R116" s="14">
        <f t="shared" si="55"/>
        <v>0</v>
      </c>
      <c r="T116" s="10"/>
    </row>
    <row r="117" spans="1:21" s="15" customFormat="1" x14ac:dyDescent="0.25">
      <c r="A117" s="8">
        <v>8.5</v>
      </c>
      <c r="B117" s="40" t="s">
        <v>25</v>
      </c>
      <c r="C117" s="14">
        <f>+C118</f>
        <v>2300000</v>
      </c>
      <c r="D117" s="14">
        <f t="shared" si="55"/>
        <v>2880379.2</v>
      </c>
      <c r="E117" s="14">
        <f t="shared" si="55"/>
        <v>0</v>
      </c>
      <c r="F117" s="14">
        <f t="shared" si="55"/>
        <v>500000</v>
      </c>
      <c r="G117" s="14">
        <f t="shared" si="55"/>
        <v>199500</v>
      </c>
      <c r="H117" s="14">
        <f t="shared" si="55"/>
        <v>2180879.2000000002</v>
      </c>
      <c r="I117" s="14">
        <f t="shared" si="55"/>
        <v>0</v>
      </c>
      <c r="J117" s="14">
        <f t="shared" si="55"/>
        <v>0</v>
      </c>
      <c r="K117" s="14">
        <f t="shared" si="55"/>
        <v>0</v>
      </c>
      <c r="L117" s="14">
        <f t="shared" si="55"/>
        <v>0</v>
      </c>
      <c r="M117" s="14">
        <f t="shared" si="55"/>
        <v>0</v>
      </c>
      <c r="N117" s="14">
        <f t="shared" si="55"/>
        <v>0</v>
      </c>
      <c r="O117" s="14">
        <f t="shared" si="55"/>
        <v>0</v>
      </c>
      <c r="P117" s="14">
        <f t="shared" si="55"/>
        <v>0</v>
      </c>
      <c r="Q117" s="14">
        <f t="shared" si="55"/>
        <v>2880379.2</v>
      </c>
      <c r="R117" s="14">
        <f t="shared" si="55"/>
        <v>0</v>
      </c>
    </row>
    <row r="118" spans="1:21" s="7" customFormat="1" x14ac:dyDescent="0.25">
      <c r="A118" s="16" t="s">
        <v>205</v>
      </c>
      <c r="B118" s="37" t="s">
        <v>206</v>
      </c>
      <c r="C118" s="9">
        <v>2300000</v>
      </c>
      <c r="D118" s="9">
        <v>2880379.2</v>
      </c>
      <c r="E118" s="9">
        <v>0</v>
      </c>
      <c r="F118" s="9">
        <v>500000</v>
      </c>
      <c r="G118" s="9">
        <v>199500</v>
      </c>
      <c r="H118" s="17">
        <v>2180879.2000000002</v>
      </c>
      <c r="I118" s="17">
        <v>0</v>
      </c>
      <c r="J118" s="17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f>+E118+F118+G118+H118+I118+J118+K118+L118+M118+N118+O118+P118</f>
        <v>2880379.2</v>
      </c>
      <c r="R118" s="9">
        <f>+D118-Q118</f>
        <v>0</v>
      </c>
    </row>
    <row r="119" spans="1:21" s="15" customFormat="1" ht="30" x14ac:dyDescent="0.25">
      <c r="A119" s="8" t="s">
        <v>286</v>
      </c>
      <c r="B119" s="40" t="s">
        <v>288</v>
      </c>
      <c r="C119" s="14">
        <f>+C120</f>
        <v>2000000</v>
      </c>
      <c r="D119" s="14">
        <f t="shared" si="55"/>
        <v>0</v>
      </c>
      <c r="E119" s="14">
        <f t="shared" si="55"/>
        <v>0</v>
      </c>
      <c r="F119" s="14">
        <f t="shared" si="55"/>
        <v>0</v>
      </c>
      <c r="G119" s="14">
        <f t="shared" si="55"/>
        <v>0</v>
      </c>
      <c r="H119" s="14">
        <f t="shared" si="55"/>
        <v>0</v>
      </c>
      <c r="I119" s="14">
        <f t="shared" si="55"/>
        <v>0</v>
      </c>
      <c r="J119" s="14">
        <f t="shared" si="55"/>
        <v>0</v>
      </c>
      <c r="K119" s="14">
        <f t="shared" si="55"/>
        <v>0</v>
      </c>
      <c r="L119" s="14">
        <f t="shared" si="55"/>
        <v>0</v>
      </c>
      <c r="M119" s="14">
        <f t="shared" si="55"/>
        <v>0</v>
      </c>
      <c r="N119" s="14">
        <f t="shared" si="55"/>
        <v>0</v>
      </c>
      <c r="O119" s="14">
        <f t="shared" si="55"/>
        <v>0</v>
      </c>
      <c r="P119" s="14">
        <f t="shared" si="55"/>
        <v>0</v>
      </c>
      <c r="Q119" s="14">
        <f t="shared" si="55"/>
        <v>0</v>
      </c>
      <c r="R119" s="14">
        <f t="shared" si="55"/>
        <v>0</v>
      </c>
    </row>
    <row r="120" spans="1:21" s="7" customFormat="1" ht="30" x14ac:dyDescent="0.25">
      <c r="A120" s="16" t="s">
        <v>287</v>
      </c>
      <c r="B120" s="37" t="s">
        <v>289</v>
      </c>
      <c r="C120" s="9">
        <v>2000000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f>+E120+F120+G120+H120+I120+J120+K120+L120+M120+N120+O120+P120</f>
        <v>0</v>
      </c>
      <c r="R120" s="9">
        <f>+D120-Q120</f>
        <v>0</v>
      </c>
    </row>
    <row r="121" spans="1:21" s="7" customFormat="1" x14ac:dyDescent="0.25">
      <c r="A121" s="18"/>
      <c r="B121" s="3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21" s="12" customFormat="1" ht="15.75" x14ac:dyDescent="0.25">
      <c r="A122" s="52" t="s">
        <v>41</v>
      </c>
      <c r="B122" s="52"/>
      <c r="C122" s="11">
        <f>+C123+C139+C146+C153</f>
        <v>93395010</v>
      </c>
      <c r="D122" s="11">
        <f t="shared" ref="D122:M122" si="56">+D123+D139+D146+D153</f>
        <v>78656818.079999998</v>
      </c>
      <c r="E122" s="11">
        <f t="shared" si="56"/>
        <v>6084261</v>
      </c>
      <c r="F122" s="11">
        <f t="shared" si="56"/>
        <v>7472321.25</v>
      </c>
      <c r="G122" s="11">
        <f t="shared" si="56"/>
        <v>7490766.5999999996</v>
      </c>
      <c r="H122" s="11">
        <f t="shared" si="56"/>
        <v>9395269.5800000001</v>
      </c>
      <c r="I122" s="11">
        <f t="shared" si="56"/>
        <v>9427846.9199999999</v>
      </c>
      <c r="J122" s="11">
        <f t="shared" si="56"/>
        <v>4823583</v>
      </c>
      <c r="K122" s="11">
        <f t="shared" si="56"/>
        <v>8598874</v>
      </c>
      <c r="L122" s="11">
        <f t="shared" si="56"/>
        <v>1624861.72</v>
      </c>
      <c r="M122" s="11">
        <f t="shared" si="56"/>
        <v>7895788</v>
      </c>
      <c r="N122" s="11">
        <f>+N123+N139+N146+N153</f>
        <v>4486594</v>
      </c>
      <c r="O122" s="11">
        <f>+O123+O139+O146+O153</f>
        <v>4596739</v>
      </c>
      <c r="P122" s="11">
        <f>+P123+P139+P146+P153</f>
        <v>5891668.9900000002</v>
      </c>
      <c r="Q122" s="11">
        <f>+Q123+Q139+Q146+Q153</f>
        <v>77788574.060000002</v>
      </c>
      <c r="R122" s="11">
        <f>+R123+R139+R146+R153</f>
        <v>868244.02</v>
      </c>
      <c r="T122" s="30"/>
    </row>
    <row r="123" spans="1:21" s="7" customFormat="1" x14ac:dyDescent="0.25">
      <c r="A123" s="13">
        <v>1</v>
      </c>
      <c r="B123" s="41" t="s">
        <v>1</v>
      </c>
      <c r="C123" s="14">
        <f>+C124+C128+C134+C126+C137</f>
        <v>78094010</v>
      </c>
      <c r="D123" s="14">
        <f t="shared" ref="D123:O123" si="57">+D124+D128+D134+D126+D137</f>
        <v>72144323.019999996</v>
      </c>
      <c r="E123" s="14">
        <f t="shared" si="57"/>
        <v>6016996</v>
      </c>
      <c r="F123" s="14">
        <f t="shared" si="57"/>
        <v>6379425</v>
      </c>
      <c r="G123" s="14">
        <f t="shared" si="57"/>
        <v>6326232</v>
      </c>
      <c r="H123" s="14">
        <f t="shared" si="57"/>
        <v>6944465</v>
      </c>
      <c r="I123" s="14">
        <f t="shared" si="57"/>
        <v>8147411</v>
      </c>
      <c r="J123" s="14">
        <f t="shared" si="57"/>
        <v>4756318</v>
      </c>
      <c r="K123" s="14">
        <f t="shared" si="57"/>
        <v>8531609</v>
      </c>
      <c r="L123" s="14">
        <f t="shared" si="57"/>
        <v>1573614</v>
      </c>
      <c r="M123" s="14">
        <f t="shared" si="57"/>
        <v>7828523</v>
      </c>
      <c r="N123" s="14">
        <f t="shared" si="57"/>
        <v>4419329</v>
      </c>
      <c r="O123" s="14">
        <f t="shared" si="57"/>
        <v>4529474</v>
      </c>
      <c r="P123" s="14">
        <f>+P124+P128+P134+P126+P137</f>
        <v>5822683</v>
      </c>
      <c r="Q123" s="14">
        <f t="shared" ref="Q123:R123" si="58">+Q124+Q128+Q134+Q126+Q137</f>
        <v>71276079</v>
      </c>
      <c r="R123" s="14">
        <f t="shared" si="58"/>
        <v>868244.02</v>
      </c>
      <c r="U123" s="10"/>
    </row>
    <row r="124" spans="1:21" s="15" customFormat="1" ht="30" x14ac:dyDescent="0.25">
      <c r="A124" s="8">
        <v>1.1000000000000001</v>
      </c>
      <c r="B124" s="40" t="s">
        <v>27</v>
      </c>
      <c r="C124" s="14">
        <f>C125</f>
        <v>60000000</v>
      </c>
      <c r="D124" s="14">
        <f t="shared" ref="D124:R124" si="59">D125</f>
        <v>61659472</v>
      </c>
      <c r="E124" s="14">
        <f t="shared" si="59"/>
        <v>5529271</v>
      </c>
      <c r="F124" s="14">
        <f t="shared" si="59"/>
        <v>5714848</v>
      </c>
      <c r="G124" s="14">
        <f t="shared" si="59"/>
        <v>5773839</v>
      </c>
      <c r="H124" s="14">
        <f t="shared" si="59"/>
        <v>5816048</v>
      </c>
      <c r="I124" s="14">
        <f t="shared" si="59"/>
        <v>5813044</v>
      </c>
      <c r="J124" s="14">
        <f t="shared" si="59"/>
        <v>4525017</v>
      </c>
      <c r="K124" s="14">
        <f t="shared" si="59"/>
        <v>7814268</v>
      </c>
      <c r="L124" s="14">
        <f t="shared" si="59"/>
        <v>1368229</v>
      </c>
      <c r="M124" s="14">
        <f t="shared" si="59"/>
        <v>7276522</v>
      </c>
      <c r="N124" s="14">
        <f t="shared" si="59"/>
        <v>3951065</v>
      </c>
      <c r="O124" s="14">
        <f t="shared" si="59"/>
        <v>4086638</v>
      </c>
      <c r="P124" s="14">
        <f t="shared" si="59"/>
        <v>3990683</v>
      </c>
      <c r="Q124" s="14">
        <f t="shared" si="59"/>
        <v>61659472</v>
      </c>
      <c r="R124" s="14">
        <f t="shared" si="59"/>
        <v>0</v>
      </c>
    </row>
    <row r="125" spans="1:21" s="7" customFormat="1" ht="30" x14ac:dyDescent="0.25">
      <c r="A125" s="16" t="s">
        <v>55</v>
      </c>
      <c r="B125" s="37" t="s">
        <v>56</v>
      </c>
      <c r="C125" s="9">
        <v>60000000</v>
      </c>
      <c r="D125" s="9">
        <v>61659472</v>
      </c>
      <c r="E125" s="9">
        <v>5529271</v>
      </c>
      <c r="F125" s="9">
        <v>5714848</v>
      </c>
      <c r="G125" s="9">
        <v>5773839</v>
      </c>
      <c r="H125" s="20">
        <v>5816048</v>
      </c>
      <c r="I125" s="20">
        <v>5813044</v>
      </c>
      <c r="J125" s="20">
        <v>4525017</v>
      </c>
      <c r="K125" s="9">
        <v>7814268</v>
      </c>
      <c r="L125" s="9">
        <v>1368229</v>
      </c>
      <c r="M125" s="9">
        <v>7276522</v>
      </c>
      <c r="N125" s="9">
        <v>3951065</v>
      </c>
      <c r="O125" s="9">
        <v>4086638</v>
      </c>
      <c r="P125" s="30">
        <v>3990683</v>
      </c>
      <c r="Q125" s="9">
        <f>+E125+F125+G125+H125+I125+J125+K125+L125+M125+N125+O125+P125</f>
        <v>61659472</v>
      </c>
      <c r="R125" s="9">
        <f>+D125-Q125</f>
        <v>0</v>
      </c>
    </row>
    <row r="126" spans="1:21" s="15" customFormat="1" ht="30" x14ac:dyDescent="0.25">
      <c r="A126" s="8">
        <v>1.2</v>
      </c>
      <c r="B126" s="40" t="s">
        <v>28</v>
      </c>
      <c r="C126" s="14">
        <f>+C127</f>
        <v>11000000</v>
      </c>
      <c r="D126" s="14">
        <f t="shared" ref="D126:R126" si="60">+D127</f>
        <v>3085314.02</v>
      </c>
      <c r="E126" s="14">
        <f t="shared" si="60"/>
        <v>0</v>
      </c>
      <c r="F126" s="14">
        <f t="shared" si="60"/>
        <v>0</v>
      </c>
      <c r="G126" s="14">
        <f t="shared" si="60"/>
        <v>0</v>
      </c>
      <c r="H126" s="14">
        <f t="shared" si="60"/>
        <v>519339</v>
      </c>
      <c r="I126" s="14">
        <f t="shared" si="60"/>
        <v>1651019</v>
      </c>
      <c r="J126" s="14">
        <f t="shared" si="60"/>
        <v>0</v>
      </c>
      <c r="K126" s="14">
        <f t="shared" si="60"/>
        <v>0</v>
      </c>
      <c r="L126" s="14">
        <f t="shared" si="60"/>
        <v>46712</v>
      </c>
      <c r="M126" s="14">
        <f t="shared" si="60"/>
        <v>0</v>
      </c>
      <c r="N126" s="14">
        <f t="shared" si="60"/>
        <v>0</v>
      </c>
      <c r="O126" s="14">
        <f t="shared" si="60"/>
        <v>0</v>
      </c>
      <c r="P126" s="14">
        <f t="shared" si="60"/>
        <v>0</v>
      </c>
      <c r="Q126" s="14">
        <f t="shared" si="60"/>
        <v>2217070</v>
      </c>
      <c r="R126" s="14">
        <f t="shared" si="60"/>
        <v>868244.02</v>
      </c>
      <c r="T126" s="21"/>
    </row>
    <row r="127" spans="1:21" s="7" customFormat="1" ht="30" x14ac:dyDescent="0.25">
      <c r="A127" s="16" t="s">
        <v>58</v>
      </c>
      <c r="B127" s="37" t="s">
        <v>59</v>
      </c>
      <c r="C127" s="9">
        <v>11000000</v>
      </c>
      <c r="D127" s="9">
        <v>3085314.02</v>
      </c>
      <c r="E127" s="9">
        <v>0</v>
      </c>
      <c r="F127" s="9">
        <v>0</v>
      </c>
      <c r="G127" s="9">
        <v>0</v>
      </c>
      <c r="H127" s="20">
        <v>519339</v>
      </c>
      <c r="I127" s="20">
        <v>1651019</v>
      </c>
      <c r="J127" s="20">
        <v>0</v>
      </c>
      <c r="K127" s="9">
        <v>0</v>
      </c>
      <c r="L127" s="9">
        <v>46712</v>
      </c>
      <c r="M127" s="9">
        <v>0</v>
      </c>
      <c r="N127" s="9">
        <v>0</v>
      </c>
      <c r="O127" s="9">
        <v>0</v>
      </c>
      <c r="P127" s="9">
        <v>0</v>
      </c>
      <c r="Q127" s="9">
        <f>+E127+F127+G127+H127+I127+J127+K127+L127+M127+N127+O127+P127</f>
        <v>2217070</v>
      </c>
      <c r="R127" s="9">
        <f>+D127-Q127</f>
        <v>868244.02</v>
      </c>
      <c r="T127" s="10"/>
    </row>
    <row r="128" spans="1:21" s="15" customFormat="1" ht="30" x14ac:dyDescent="0.25">
      <c r="A128" s="8">
        <v>1.3</v>
      </c>
      <c r="B128" s="40" t="s">
        <v>2</v>
      </c>
      <c r="C128" s="14">
        <f t="shared" ref="C128:R128" si="61">+C129+C132+C133</f>
        <v>2970000</v>
      </c>
      <c r="D128" s="14">
        <v>4055892</v>
      </c>
      <c r="E128" s="14">
        <f t="shared" si="61"/>
        <v>152475</v>
      </c>
      <c r="F128" s="14">
        <f t="shared" si="61"/>
        <v>312467</v>
      </c>
      <c r="G128" s="14">
        <f t="shared" si="61"/>
        <v>198683</v>
      </c>
      <c r="H128" s="14">
        <f t="shared" si="61"/>
        <v>259508</v>
      </c>
      <c r="I128" s="14">
        <f t="shared" si="61"/>
        <v>269454</v>
      </c>
      <c r="J128" s="14">
        <f t="shared" si="61"/>
        <v>120281</v>
      </c>
      <c r="K128" s="14">
        <f t="shared" si="61"/>
        <v>348331</v>
      </c>
      <c r="L128" s="14">
        <f t="shared" si="61"/>
        <v>9940</v>
      </c>
      <c r="M128" s="14">
        <f t="shared" si="61"/>
        <v>172561</v>
      </c>
      <c r="N128" s="14">
        <f t="shared" si="61"/>
        <v>174314</v>
      </c>
      <c r="O128" s="14">
        <f t="shared" si="61"/>
        <v>327336</v>
      </c>
      <c r="P128" s="14">
        <f t="shared" si="61"/>
        <v>1710542</v>
      </c>
      <c r="Q128" s="14">
        <f t="shared" si="61"/>
        <v>4055892</v>
      </c>
      <c r="R128" s="14">
        <f t="shared" si="61"/>
        <v>0</v>
      </c>
      <c r="T128" s="21"/>
    </row>
    <row r="129" spans="1:18" s="15" customFormat="1" ht="30" x14ac:dyDescent="0.25">
      <c r="A129" s="18" t="s">
        <v>60</v>
      </c>
      <c r="B129" s="40" t="s">
        <v>61</v>
      </c>
      <c r="C129" s="14">
        <f t="shared" ref="C129:R129" si="62">+C130+C131</f>
        <v>1850000</v>
      </c>
      <c r="D129" s="14">
        <v>3546763</v>
      </c>
      <c r="E129" s="14">
        <f t="shared" si="62"/>
        <v>68525</v>
      </c>
      <c r="F129" s="14">
        <f t="shared" si="62"/>
        <v>208334</v>
      </c>
      <c r="G129" s="14">
        <f t="shared" si="62"/>
        <v>125348</v>
      </c>
      <c r="H129" s="14">
        <f t="shared" si="62"/>
        <v>181203</v>
      </c>
      <c r="I129" s="14">
        <f t="shared" si="62"/>
        <v>193205</v>
      </c>
      <c r="J129" s="14">
        <f t="shared" si="62"/>
        <v>120281</v>
      </c>
      <c r="K129" s="14">
        <f t="shared" si="62"/>
        <v>296560</v>
      </c>
      <c r="L129" s="14">
        <f t="shared" si="62"/>
        <v>0</v>
      </c>
      <c r="M129" s="14">
        <f t="shared" si="62"/>
        <v>156445</v>
      </c>
      <c r="N129" s="14">
        <f t="shared" si="62"/>
        <v>166649</v>
      </c>
      <c r="O129" s="14">
        <f t="shared" si="62"/>
        <v>319671</v>
      </c>
      <c r="P129" s="14">
        <f t="shared" si="62"/>
        <v>1710542</v>
      </c>
      <c r="Q129" s="14">
        <f t="shared" si="62"/>
        <v>3546763</v>
      </c>
      <c r="R129" s="14">
        <f t="shared" si="62"/>
        <v>0</v>
      </c>
    </row>
    <row r="130" spans="1:18" s="7" customFormat="1" x14ac:dyDescent="0.25">
      <c r="A130" s="16" t="s">
        <v>64</v>
      </c>
      <c r="B130" s="37" t="s">
        <v>62</v>
      </c>
      <c r="C130" s="9">
        <v>0</v>
      </c>
      <c r="D130" s="9">
        <v>1836221</v>
      </c>
      <c r="E130" s="9">
        <v>68525</v>
      </c>
      <c r="F130" s="9">
        <v>208334</v>
      </c>
      <c r="G130" s="9">
        <v>125348</v>
      </c>
      <c r="H130" s="20">
        <v>181203</v>
      </c>
      <c r="I130" s="20">
        <v>193205</v>
      </c>
      <c r="J130" s="20">
        <v>120281</v>
      </c>
      <c r="K130" s="9">
        <v>296560</v>
      </c>
      <c r="L130" s="9">
        <v>0</v>
      </c>
      <c r="M130" s="9">
        <v>156445</v>
      </c>
      <c r="N130" s="9">
        <v>166649</v>
      </c>
      <c r="O130" s="9">
        <v>319671</v>
      </c>
      <c r="P130" s="9">
        <v>0</v>
      </c>
      <c r="Q130" s="9">
        <f>+E130+F130+G130+H130+I130+J130+K130+L130+M130+N130+O130+P130</f>
        <v>1836221</v>
      </c>
      <c r="R130" s="9">
        <f>+D130-Q130</f>
        <v>0</v>
      </c>
    </row>
    <row r="131" spans="1:18" s="7" customFormat="1" x14ac:dyDescent="0.25">
      <c r="A131" s="16" t="s">
        <v>65</v>
      </c>
      <c r="B131" s="37" t="s">
        <v>213</v>
      </c>
      <c r="C131" s="9">
        <v>1850000</v>
      </c>
      <c r="D131" s="9">
        <v>1710542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30">
        <v>1710542</v>
      </c>
      <c r="Q131" s="9">
        <f t="shared" ref="Q131:Q138" si="63">+E131+F131+G131+H131+I131+J131+K131+L131+M131+N131+O131+P131</f>
        <v>1710542</v>
      </c>
      <c r="R131" s="9">
        <f>+D131-Q131</f>
        <v>0</v>
      </c>
    </row>
    <row r="132" spans="1:18" s="7" customFormat="1" x14ac:dyDescent="0.25">
      <c r="A132" s="16" t="s">
        <v>66</v>
      </c>
      <c r="B132" s="37" t="s">
        <v>67</v>
      </c>
      <c r="C132" s="9">
        <v>950000</v>
      </c>
      <c r="D132" s="9">
        <v>361824</v>
      </c>
      <c r="E132" s="9">
        <v>51620</v>
      </c>
      <c r="F132" s="9">
        <v>88803</v>
      </c>
      <c r="G132" s="9">
        <v>58005</v>
      </c>
      <c r="H132" s="20">
        <v>62975</v>
      </c>
      <c r="I132" s="20">
        <v>60919</v>
      </c>
      <c r="J132" s="20">
        <v>0</v>
      </c>
      <c r="K132" s="9">
        <v>36441</v>
      </c>
      <c r="L132" s="9">
        <v>2275</v>
      </c>
      <c r="M132" s="9">
        <v>786</v>
      </c>
      <c r="N132" s="9">
        <v>0</v>
      </c>
      <c r="O132" s="9">
        <v>0</v>
      </c>
      <c r="P132" s="9">
        <v>0</v>
      </c>
      <c r="Q132" s="9">
        <f t="shared" si="63"/>
        <v>361824</v>
      </c>
      <c r="R132" s="9">
        <f>+D132-Q132</f>
        <v>0</v>
      </c>
    </row>
    <row r="133" spans="1:18" s="7" customFormat="1" x14ac:dyDescent="0.25">
      <c r="A133" s="16" t="s">
        <v>68</v>
      </c>
      <c r="B133" s="37" t="s">
        <v>69</v>
      </c>
      <c r="C133" s="9">
        <v>170000</v>
      </c>
      <c r="D133" s="9">
        <v>147305</v>
      </c>
      <c r="E133" s="9">
        <v>32330</v>
      </c>
      <c r="F133" s="9">
        <v>15330</v>
      </c>
      <c r="G133" s="9">
        <v>15330</v>
      </c>
      <c r="H133" s="20">
        <v>15330</v>
      </c>
      <c r="I133" s="20">
        <v>15330</v>
      </c>
      <c r="J133" s="20">
        <v>0</v>
      </c>
      <c r="K133" s="9">
        <v>15330</v>
      </c>
      <c r="L133" s="9">
        <v>7665</v>
      </c>
      <c r="M133" s="9">
        <v>15330</v>
      </c>
      <c r="N133" s="9">
        <v>7665</v>
      </c>
      <c r="O133" s="9">
        <v>7665</v>
      </c>
      <c r="P133" s="9">
        <v>0</v>
      </c>
      <c r="Q133" s="9">
        <f t="shared" si="63"/>
        <v>147305</v>
      </c>
      <c r="R133" s="9">
        <f>+D133-Q133</f>
        <v>0</v>
      </c>
    </row>
    <row r="134" spans="1:18" s="15" customFormat="1" ht="30" x14ac:dyDescent="0.25">
      <c r="A134" s="8">
        <v>1.5</v>
      </c>
      <c r="B134" s="40" t="s">
        <v>4</v>
      </c>
      <c r="C134" s="14">
        <f t="shared" ref="C134:R134" si="64">+C136+C135</f>
        <v>3500000</v>
      </c>
      <c r="D134" s="14">
        <v>3343645</v>
      </c>
      <c r="E134" s="14">
        <f t="shared" si="64"/>
        <v>335250</v>
      </c>
      <c r="F134" s="14">
        <f t="shared" si="64"/>
        <v>352110</v>
      </c>
      <c r="G134" s="14">
        <f t="shared" si="64"/>
        <v>353710</v>
      </c>
      <c r="H134" s="14">
        <f t="shared" si="64"/>
        <v>349570</v>
      </c>
      <c r="I134" s="14">
        <f t="shared" si="64"/>
        <v>413894</v>
      </c>
      <c r="J134" s="14">
        <f t="shared" si="64"/>
        <v>111020</v>
      </c>
      <c r="K134" s="14">
        <f t="shared" si="64"/>
        <v>369010</v>
      </c>
      <c r="L134" s="14">
        <f t="shared" si="64"/>
        <v>148733</v>
      </c>
      <c r="M134" s="14">
        <f t="shared" si="64"/>
        <v>379440</v>
      </c>
      <c r="N134" s="14">
        <f t="shared" si="64"/>
        <v>293950</v>
      </c>
      <c r="O134" s="14">
        <f t="shared" si="64"/>
        <v>115500</v>
      </c>
      <c r="P134" s="14">
        <f t="shared" si="64"/>
        <v>121458</v>
      </c>
      <c r="Q134" s="14">
        <f t="shared" si="64"/>
        <v>3343645</v>
      </c>
      <c r="R134" s="14">
        <f t="shared" si="64"/>
        <v>0</v>
      </c>
    </row>
    <row r="135" spans="1:18" s="7" customFormat="1" x14ac:dyDescent="0.25">
      <c r="A135" s="16" t="s">
        <v>72</v>
      </c>
      <c r="B135" s="37" t="s">
        <v>73</v>
      </c>
      <c r="C135" s="9">
        <v>1000000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f t="shared" si="63"/>
        <v>0</v>
      </c>
      <c r="R135" s="9">
        <f>+D135-Q135</f>
        <v>0</v>
      </c>
    </row>
    <row r="136" spans="1:18" s="7" customFormat="1" ht="30" x14ac:dyDescent="0.25">
      <c r="A136" s="16" t="s">
        <v>74</v>
      </c>
      <c r="B136" s="37" t="s">
        <v>4</v>
      </c>
      <c r="C136" s="9">
        <v>2500000</v>
      </c>
      <c r="D136" s="9">
        <v>3343645</v>
      </c>
      <c r="E136" s="9">
        <v>335250</v>
      </c>
      <c r="F136" s="9">
        <v>352110</v>
      </c>
      <c r="G136" s="9">
        <v>353710</v>
      </c>
      <c r="H136" s="20">
        <v>349570</v>
      </c>
      <c r="I136" s="20">
        <v>413894</v>
      </c>
      <c r="J136" s="20">
        <v>111020</v>
      </c>
      <c r="K136" s="9">
        <v>369010</v>
      </c>
      <c r="L136" s="9">
        <v>148733</v>
      </c>
      <c r="M136" s="9">
        <v>379440</v>
      </c>
      <c r="N136" s="9">
        <v>293950</v>
      </c>
      <c r="O136" s="9">
        <v>115500</v>
      </c>
      <c r="P136" s="30">
        <v>121458</v>
      </c>
      <c r="Q136" s="9">
        <f t="shared" si="63"/>
        <v>3343645</v>
      </c>
      <c r="R136" s="9">
        <f>+D136-Q136</f>
        <v>0</v>
      </c>
    </row>
    <row r="137" spans="1:18" s="15" customFormat="1" ht="30" x14ac:dyDescent="0.25">
      <c r="A137" s="8" t="s">
        <v>254</v>
      </c>
      <c r="B137" s="40" t="s">
        <v>5</v>
      </c>
      <c r="C137" s="14">
        <f>+C138</f>
        <v>624010</v>
      </c>
      <c r="D137" s="14">
        <v>0</v>
      </c>
      <c r="E137" s="14">
        <f t="shared" ref="E137:Q137" si="65">+E138</f>
        <v>0</v>
      </c>
      <c r="F137" s="14">
        <f t="shared" si="65"/>
        <v>0</v>
      </c>
      <c r="G137" s="14">
        <f t="shared" si="65"/>
        <v>0</v>
      </c>
      <c r="H137" s="14">
        <f t="shared" si="65"/>
        <v>0</v>
      </c>
      <c r="I137" s="14">
        <f t="shared" si="65"/>
        <v>0</v>
      </c>
      <c r="J137" s="14">
        <f t="shared" si="65"/>
        <v>0</v>
      </c>
      <c r="K137" s="14">
        <f t="shared" si="65"/>
        <v>0</v>
      </c>
      <c r="L137" s="14">
        <f t="shared" si="65"/>
        <v>0</v>
      </c>
      <c r="M137" s="14">
        <f t="shared" si="65"/>
        <v>0</v>
      </c>
      <c r="N137" s="14">
        <f t="shared" si="65"/>
        <v>0</v>
      </c>
      <c r="O137" s="14">
        <f t="shared" si="65"/>
        <v>0</v>
      </c>
      <c r="P137" s="14">
        <f>+P138</f>
        <v>0</v>
      </c>
      <c r="Q137" s="14">
        <f t="shared" si="65"/>
        <v>0</v>
      </c>
      <c r="R137" s="14">
        <f>+R138</f>
        <v>0</v>
      </c>
    </row>
    <row r="138" spans="1:18" s="7" customFormat="1" x14ac:dyDescent="0.25">
      <c r="A138" s="16" t="s">
        <v>75</v>
      </c>
      <c r="B138" s="37" t="s">
        <v>290</v>
      </c>
      <c r="C138" s="9">
        <v>624010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f t="shared" si="63"/>
        <v>0</v>
      </c>
      <c r="R138" s="9">
        <f>+D138-Q138</f>
        <v>0</v>
      </c>
    </row>
    <row r="139" spans="1:18" s="15" customFormat="1" x14ac:dyDescent="0.25">
      <c r="A139" s="8" t="s">
        <v>233</v>
      </c>
      <c r="B139" s="41" t="s">
        <v>10</v>
      </c>
      <c r="C139" s="14">
        <f>+C140+C142</f>
        <v>13001000</v>
      </c>
      <c r="D139" s="14">
        <v>5705315.0599999996</v>
      </c>
      <c r="E139" s="14">
        <f t="shared" ref="E139:M139" si="66">+E140+E142</f>
        <v>0</v>
      </c>
      <c r="F139" s="14">
        <f t="shared" si="66"/>
        <v>1025631.25</v>
      </c>
      <c r="G139" s="14">
        <f t="shared" si="66"/>
        <v>1097269.6000000001</v>
      </c>
      <c r="H139" s="14">
        <f t="shared" si="66"/>
        <v>2383539.5799999996</v>
      </c>
      <c r="I139" s="14">
        <f t="shared" si="66"/>
        <v>1213170.92</v>
      </c>
      <c r="J139" s="14">
        <f t="shared" si="66"/>
        <v>0</v>
      </c>
      <c r="K139" s="14">
        <f t="shared" si="66"/>
        <v>0</v>
      </c>
      <c r="L139" s="14">
        <f t="shared" si="66"/>
        <v>-16017.28</v>
      </c>
      <c r="M139" s="14">
        <f t="shared" si="66"/>
        <v>0</v>
      </c>
      <c r="N139" s="14">
        <f>+N140+N142</f>
        <v>0</v>
      </c>
      <c r="O139" s="14">
        <f>+O140+O142</f>
        <v>0</v>
      </c>
      <c r="P139" s="14">
        <f>+P140+P142+P144</f>
        <v>1720.99</v>
      </c>
      <c r="Q139" s="14">
        <f>+Q140+Q142+Q144</f>
        <v>5705315.0599999996</v>
      </c>
      <c r="R139" s="14">
        <f>+R140+R142+R144</f>
        <v>0</v>
      </c>
    </row>
    <row r="140" spans="1:18" s="15" customFormat="1" ht="45" x14ac:dyDescent="0.25">
      <c r="A140" s="8" t="s">
        <v>253</v>
      </c>
      <c r="B140" s="40" t="s">
        <v>33</v>
      </c>
      <c r="C140" s="14">
        <f>+C141</f>
        <v>13000000</v>
      </c>
      <c r="D140" s="14">
        <v>5703428.7699999996</v>
      </c>
      <c r="E140" s="14">
        <f t="shared" ref="E140:R140" si="67">+E141</f>
        <v>0</v>
      </c>
      <c r="F140" s="14">
        <f t="shared" si="67"/>
        <v>1025631.25</v>
      </c>
      <c r="G140" s="14">
        <f t="shared" si="67"/>
        <v>1097269.6000000001</v>
      </c>
      <c r="H140" s="14">
        <f t="shared" si="67"/>
        <v>2383374.2799999998</v>
      </c>
      <c r="I140" s="14">
        <f t="shared" si="67"/>
        <v>1213170.92</v>
      </c>
      <c r="J140" s="14">
        <f t="shared" si="67"/>
        <v>0</v>
      </c>
      <c r="K140" s="14">
        <f t="shared" si="67"/>
        <v>0</v>
      </c>
      <c r="L140" s="14">
        <f t="shared" si="67"/>
        <v>-16017.28</v>
      </c>
      <c r="M140" s="14">
        <f t="shared" si="67"/>
        <v>0</v>
      </c>
      <c r="N140" s="14">
        <f t="shared" si="67"/>
        <v>0</v>
      </c>
      <c r="O140" s="14">
        <f t="shared" si="67"/>
        <v>0</v>
      </c>
      <c r="P140" s="14">
        <f t="shared" si="67"/>
        <v>0</v>
      </c>
      <c r="Q140" s="14">
        <f t="shared" si="67"/>
        <v>5703428.7699999996</v>
      </c>
      <c r="R140" s="14">
        <f t="shared" si="67"/>
        <v>0</v>
      </c>
    </row>
    <row r="141" spans="1:18" s="7" customFormat="1" ht="60" x14ac:dyDescent="0.25">
      <c r="A141" s="16" t="s">
        <v>123</v>
      </c>
      <c r="B141" s="37" t="s">
        <v>130</v>
      </c>
      <c r="C141" s="9">
        <v>13000000</v>
      </c>
      <c r="D141" s="9">
        <v>5703428.7699999996</v>
      </c>
      <c r="E141" s="9">
        <v>0</v>
      </c>
      <c r="F141" s="9">
        <v>1025631.25</v>
      </c>
      <c r="G141" s="9">
        <v>1097269.6000000001</v>
      </c>
      <c r="H141" s="20">
        <v>2383374.2799999998</v>
      </c>
      <c r="I141" s="20">
        <v>1213170.92</v>
      </c>
      <c r="J141" s="20">
        <v>0</v>
      </c>
      <c r="K141" s="9">
        <v>0</v>
      </c>
      <c r="L141" s="9">
        <v>-16017.28</v>
      </c>
      <c r="M141" s="9">
        <v>0</v>
      </c>
      <c r="N141" s="9">
        <v>0</v>
      </c>
      <c r="O141" s="9">
        <v>0</v>
      </c>
      <c r="P141" s="9">
        <v>0</v>
      </c>
      <c r="Q141" s="9">
        <f t="shared" ref="Q141:Q143" si="68">+E141+F141+G141+H141+I141+J141+K141+L141+M141+N141+O141+P141</f>
        <v>5703428.7699999996</v>
      </c>
      <c r="R141" s="9">
        <f>+D141-Q141</f>
        <v>0</v>
      </c>
    </row>
    <row r="142" spans="1:18" s="15" customFormat="1" ht="30" x14ac:dyDescent="0.25">
      <c r="A142" s="8">
        <v>3.4</v>
      </c>
      <c r="B142" s="40" t="s">
        <v>34</v>
      </c>
      <c r="C142" s="14">
        <f>+C143</f>
        <v>1000</v>
      </c>
      <c r="D142" s="14">
        <v>165.3</v>
      </c>
      <c r="E142" s="14">
        <f t="shared" ref="E142:R142" si="69">+E143</f>
        <v>0</v>
      </c>
      <c r="F142" s="14">
        <f t="shared" si="69"/>
        <v>0</v>
      </c>
      <c r="G142" s="14">
        <f t="shared" si="69"/>
        <v>0</v>
      </c>
      <c r="H142" s="14">
        <f t="shared" si="69"/>
        <v>165.3</v>
      </c>
      <c r="I142" s="14">
        <f t="shared" si="69"/>
        <v>0</v>
      </c>
      <c r="J142" s="14">
        <f t="shared" si="69"/>
        <v>0</v>
      </c>
      <c r="K142" s="14">
        <f t="shared" si="69"/>
        <v>0</v>
      </c>
      <c r="L142" s="14">
        <f t="shared" si="69"/>
        <v>0</v>
      </c>
      <c r="M142" s="14">
        <f t="shared" si="69"/>
        <v>0</v>
      </c>
      <c r="N142" s="14">
        <f t="shared" si="69"/>
        <v>0</v>
      </c>
      <c r="O142" s="14">
        <f t="shared" si="69"/>
        <v>0</v>
      </c>
      <c r="P142" s="14">
        <f t="shared" si="69"/>
        <v>0</v>
      </c>
      <c r="Q142" s="14">
        <f t="shared" si="69"/>
        <v>165.3</v>
      </c>
      <c r="R142" s="14">
        <f t="shared" si="69"/>
        <v>0</v>
      </c>
    </row>
    <row r="143" spans="1:18" s="7" customFormat="1" ht="30" x14ac:dyDescent="0.25">
      <c r="A143" s="16" t="s">
        <v>135</v>
      </c>
      <c r="B143" s="37" t="s">
        <v>136</v>
      </c>
      <c r="C143" s="9">
        <v>1000</v>
      </c>
      <c r="D143" s="9">
        <v>165.3</v>
      </c>
      <c r="E143" s="9">
        <v>0</v>
      </c>
      <c r="F143" s="9">
        <v>0</v>
      </c>
      <c r="G143" s="9">
        <v>0</v>
      </c>
      <c r="H143" s="20">
        <v>165.3</v>
      </c>
      <c r="I143" s="20">
        <v>0</v>
      </c>
      <c r="J143" s="20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f t="shared" si="68"/>
        <v>165.3</v>
      </c>
      <c r="R143" s="9">
        <f>+D143-Q143</f>
        <v>0</v>
      </c>
    </row>
    <row r="144" spans="1:18" s="7" customFormat="1" x14ac:dyDescent="0.25">
      <c r="A144" s="8">
        <v>3.9</v>
      </c>
      <c r="B144" s="40" t="s">
        <v>15</v>
      </c>
      <c r="C144" s="9"/>
      <c r="D144" s="9">
        <v>1720.99</v>
      </c>
      <c r="E144" s="9"/>
      <c r="F144" s="9"/>
      <c r="G144" s="9"/>
      <c r="H144" s="20"/>
      <c r="I144" s="20"/>
      <c r="J144" s="20"/>
      <c r="K144" s="9"/>
      <c r="L144" s="9"/>
      <c r="M144" s="9"/>
      <c r="N144" s="9"/>
      <c r="O144" s="9"/>
      <c r="P144" s="14">
        <f>+P145</f>
        <v>1720.99</v>
      </c>
      <c r="Q144" s="14">
        <f>+Q145</f>
        <v>1720.99</v>
      </c>
      <c r="R144" s="14">
        <f>+R145</f>
        <v>0</v>
      </c>
    </row>
    <row r="145" spans="1:20" s="7" customFormat="1" ht="30" x14ac:dyDescent="0.25">
      <c r="A145" s="16" t="s">
        <v>159</v>
      </c>
      <c r="B145" s="37" t="s">
        <v>164</v>
      </c>
      <c r="C145" s="9"/>
      <c r="D145" s="9">
        <v>1720.99</v>
      </c>
      <c r="E145" s="9"/>
      <c r="F145" s="9"/>
      <c r="G145" s="9"/>
      <c r="H145" s="20"/>
      <c r="I145" s="20"/>
      <c r="J145" s="20"/>
      <c r="K145" s="9"/>
      <c r="L145" s="9"/>
      <c r="M145" s="9"/>
      <c r="N145" s="9"/>
      <c r="O145" s="9"/>
      <c r="P145" s="30">
        <v>1720.99</v>
      </c>
      <c r="Q145" s="9">
        <f>+E145+F145+G145+H145+I145+J145+K145+L145+M145+N145+O145+P145</f>
        <v>1720.99</v>
      </c>
      <c r="R145" s="9">
        <f>+D145-Q145</f>
        <v>0</v>
      </c>
    </row>
    <row r="146" spans="1:20" s="15" customFormat="1" ht="30" x14ac:dyDescent="0.25">
      <c r="A146" s="13">
        <v>4</v>
      </c>
      <c r="B146" s="41" t="s">
        <v>37</v>
      </c>
      <c r="C146" s="14">
        <f t="shared" ref="C146:R146" si="70">+C147+C149</f>
        <v>800000</v>
      </c>
      <c r="D146" s="14">
        <v>807180</v>
      </c>
      <c r="E146" s="14">
        <f t="shared" si="70"/>
        <v>67265</v>
      </c>
      <c r="F146" s="14">
        <f t="shared" si="70"/>
        <v>67265</v>
      </c>
      <c r="G146" s="14">
        <f t="shared" si="70"/>
        <v>67265</v>
      </c>
      <c r="H146" s="14">
        <f t="shared" si="70"/>
        <v>67265</v>
      </c>
      <c r="I146" s="14">
        <f t="shared" si="70"/>
        <v>67265</v>
      </c>
      <c r="J146" s="14">
        <f t="shared" si="70"/>
        <v>67265</v>
      </c>
      <c r="K146" s="14">
        <f t="shared" si="70"/>
        <v>67265</v>
      </c>
      <c r="L146" s="14">
        <f t="shared" si="70"/>
        <v>67265</v>
      </c>
      <c r="M146" s="14">
        <f t="shared" si="70"/>
        <v>67265</v>
      </c>
      <c r="N146" s="14">
        <f t="shared" si="70"/>
        <v>67265</v>
      </c>
      <c r="O146" s="14">
        <f t="shared" si="70"/>
        <v>67265</v>
      </c>
      <c r="P146" s="14">
        <f t="shared" si="70"/>
        <v>67265</v>
      </c>
      <c r="Q146" s="14">
        <f t="shared" si="70"/>
        <v>807180</v>
      </c>
      <c r="R146" s="14">
        <f t="shared" si="70"/>
        <v>0</v>
      </c>
    </row>
    <row r="147" spans="1:20" s="15" customFormat="1" ht="30" x14ac:dyDescent="0.25">
      <c r="A147" s="8">
        <v>4.0999999999999996</v>
      </c>
      <c r="B147" s="40" t="s">
        <v>38</v>
      </c>
      <c r="C147" s="14">
        <f>+C148</f>
        <v>0</v>
      </c>
      <c r="D147" s="14">
        <v>0</v>
      </c>
      <c r="E147" s="14">
        <f t="shared" ref="E147:R147" si="71">+E148</f>
        <v>0</v>
      </c>
      <c r="F147" s="14">
        <f t="shared" si="71"/>
        <v>0</v>
      </c>
      <c r="G147" s="14">
        <f t="shared" si="71"/>
        <v>0</v>
      </c>
      <c r="H147" s="14">
        <f t="shared" si="71"/>
        <v>0</v>
      </c>
      <c r="I147" s="14">
        <f t="shared" si="71"/>
        <v>0</v>
      </c>
      <c r="J147" s="14">
        <f t="shared" si="71"/>
        <v>0</v>
      </c>
      <c r="K147" s="14">
        <f t="shared" si="71"/>
        <v>0</v>
      </c>
      <c r="L147" s="14">
        <f t="shared" si="71"/>
        <v>0</v>
      </c>
      <c r="M147" s="14">
        <f t="shared" si="71"/>
        <v>0</v>
      </c>
      <c r="N147" s="14">
        <f t="shared" si="71"/>
        <v>0</v>
      </c>
      <c r="O147" s="14">
        <f t="shared" si="71"/>
        <v>0</v>
      </c>
      <c r="P147" s="14">
        <f t="shared" si="71"/>
        <v>0</v>
      </c>
      <c r="Q147" s="14">
        <f t="shared" si="71"/>
        <v>0</v>
      </c>
      <c r="R147" s="14">
        <f t="shared" si="71"/>
        <v>0</v>
      </c>
    </row>
    <row r="148" spans="1:20" s="7" customFormat="1" ht="60" x14ac:dyDescent="0.25">
      <c r="A148" s="16" t="s">
        <v>166</v>
      </c>
      <c r="B148" s="37" t="s">
        <v>167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f t="shared" ref="Q148:Q152" si="72">+E148+F148+G148+H148+I148+J148+K148+L148+M148+N148+O148+P148</f>
        <v>0</v>
      </c>
      <c r="R148" s="9">
        <f>+D148-Q148</f>
        <v>0</v>
      </c>
    </row>
    <row r="149" spans="1:20" s="15" customFormat="1" x14ac:dyDescent="0.25">
      <c r="A149" s="8">
        <v>4.4000000000000004</v>
      </c>
      <c r="B149" s="40" t="s">
        <v>17</v>
      </c>
      <c r="C149" s="14">
        <f t="shared" ref="C149:R149" si="73">+C150+C152+C151</f>
        <v>800000</v>
      </c>
      <c r="D149" s="14">
        <v>807180</v>
      </c>
      <c r="E149" s="14">
        <f t="shared" si="73"/>
        <v>67265</v>
      </c>
      <c r="F149" s="14">
        <f t="shared" si="73"/>
        <v>67265</v>
      </c>
      <c r="G149" s="14">
        <f t="shared" si="73"/>
        <v>67265</v>
      </c>
      <c r="H149" s="14">
        <f t="shared" si="73"/>
        <v>67265</v>
      </c>
      <c r="I149" s="14">
        <f t="shared" si="73"/>
        <v>67265</v>
      </c>
      <c r="J149" s="14">
        <f t="shared" si="73"/>
        <v>67265</v>
      </c>
      <c r="K149" s="14">
        <f t="shared" si="73"/>
        <v>67265</v>
      </c>
      <c r="L149" s="14">
        <f t="shared" si="73"/>
        <v>67265</v>
      </c>
      <c r="M149" s="14">
        <f t="shared" si="73"/>
        <v>67265</v>
      </c>
      <c r="N149" s="14">
        <f t="shared" si="73"/>
        <v>67265</v>
      </c>
      <c r="O149" s="14">
        <f t="shared" si="73"/>
        <v>67265</v>
      </c>
      <c r="P149" s="14">
        <f t="shared" si="73"/>
        <v>67265</v>
      </c>
      <c r="Q149" s="14">
        <f t="shared" si="73"/>
        <v>807180</v>
      </c>
      <c r="R149" s="14">
        <f t="shared" si="73"/>
        <v>0</v>
      </c>
    </row>
    <row r="150" spans="1:20" s="7" customFormat="1" x14ac:dyDescent="0.25">
      <c r="A150" s="16" t="s">
        <v>169</v>
      </c>
      <c r="B150" s="37" t="s">
        <v>173</v>
      </c>
      <c r="C150" s="9">
        <v>0</v>
      </c>
      <c r="D150" s="9">
        <v>0</v>
      </c>
      <c r="E150" s="9">
        <f>0-C150</f>
        <v>0</v>
      </c>
      <c r="F150" s="9">
        <f>0-E150</f>
        <v>0</v>
      </c>
      <c r="G150" s="9">
        <f>0-F150</f>
        <v>0</v>
      </c>
      <c r="H150" s="9">
        <f>0-G150</f>
        <v>0</v>
      </c>
      <c r="I150" s="9">
        <f>0-H150</f>
        <v>0</v>
      </c>
      <c r="J150" s="9">
        <f>0-I150</f>
        <v>0</v>
      </c>
      <c r="K150" s="9">
        <f>0-I150</f>
        <v>0</v>
      </c>
      <c r="L150" s="9">
        <f>0-J150</f>
        <v>0</v>
      </c>
      <c r="M150" s="9">
        <f>0-L150</f>
        <v>0</v>
      </c>
      <c r="N150" s="9">
        <f>0-M150</f>
        <v>0</v>
      </c>
      <c r="O150" s="9">
        <f>0-N150</f>
        <v>0</v>
      </c>
      <c r="P150" s="9">
        <f>0-O150</f>
        <v>0</v>
      </c>
      <c r="Q150" s="9">
        <f t="shared" si="72"/>
        <v>0</v>
      </c>
      <c r="R150" s="9">
        <f>+D150-Q150</f>
        <v>0</v>
      </c>
    </row>
    <row r="151" spans="1:20" s="7" customFormat="1" ht="30" x14ac:dyDescent="0.25">
      <c r="A151" s="16" t="s">
        <v>170</v>
      </c>
      <c r="B151" s="37" t="s">
        <v>291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f t="shared" si="72"/>
        <v>0</v>
      </c>
      <c r="R151" s="9">
        <f>+D151-Q151</f>
        <v>0</v>
      </c>
    </row>
    <row r="152" spans="1:20" s="7" customFormat="1" ht="30" x14ac:dyDescent="0.25">
      <c r="A152" s="16" t="s">
        <v>172</v>
      </c>
      <c r="B152" s="37" t="s">
        <v>176</v>
      </c>
      <c r="C152" s="9">
        <v>800000</v>
      </c>
      <c r="D152" s="9">
        <v>807180</v>
      </c>
      <c r="E152" s="9">
        <v>67265</v>
      </c>
      <c r="F152" s="9">
        <v>67265</v>
      </c>
      <c r="G152" s="9">
        <v>67265</v>
      </c>
      <c r="H152" s="9">
        <v>67265</v>
      </c>
      <c r="I152" s="9">
        <v>67265</v>
      </c>
      <c r="J152" s="9">
        <v>67265</v>
      </c>
      <c r="K152" s="9">
        <v>67265</v>
      </c>
      <c r="L152" s="9">
        <v>67265</v>
      </c>
      <c r="M152" s="9">
        <v>67265</v>
      </c>
      <c r="N152" s="9">
        <v>67265</v>
      </c>
      <c r="O152" s="9">
        <v>67265</v>
      </c>
      <c r="P152" s="30">
        <v>67265</v>
      </c>
      <c r="Q152" s="9">
        <f t="shared" si="72"/>
        <v>807180</v>
      </c>
      <c r="R152" s="9">
        <f>+D152-Q152</f>
        <v>0</v>
      </c>
    </row>
    <row r="153" spans="1:20" s="15" customFormat="1" ht="30" x14ac:dyDescent="0.25">
      <c r="A153" s="13">
        <v>5</v>
      </c>
      <c r="B153" s="41" t="s">
        <v>18</v>
      </c>
      <c r="C153" s="14">
        <f>+C154</f>
        <v>1500000</v>
      </c>
      <c r="D153" s="14">
        <v>0</v>
      </c>
      <c r="E153" s="14">
        <f t="shared" ref="E153:R154" si="74">+E154</f>
        <v>0</v>
      </c>
      <c r="F153" s="14">
        <f t="shared" si="74"/>
        <v>0</v>
      </c>
      <c r="G153" s="14">
        <f t="shared" si="74"/>
        <v>0</v>
      </c>
      <c r="H153" s="14">
        <f t="shared" si="74"/>
        <v>0</v>
      </c>
      <c r="I153" s="14">
        <f t="shared" si="74"/>
        <v>0</v>
      </c>
      <c r="J153" s="14">
        <f t="shared" si="74"/>
        <v>0</v>
      </c>
      <c r="K153" s="14">
        <f t="shared" si="74"/>
        <v>0</v>
      </c>
      <c r="L153" s="14">
        <f t="shared" si="74"/>
        <v>0</v>
      </c>
      <c r="M153" s="14">
        <f t="shared" si="74"/>
        <v>0</v>
      </c>
      <c r="N153" s="14">
        <f t="shared" si="74"/>
        <v>0</v>
      </c>
      <c r="O153" s="14">
        <f t="shared" si="74"/>
        <v>0</v>
      </c>
      <c r="P153" s="14">
        <f t="shared" si="74"/>
        <v>0</v>
      </c>
      <c r="Q153" s="14">
        <f t="shared" si="74"/>
        <v>0</v>
      </c>
      <c r="R153" s="14">
        <f>+R154</f>
        <v>0</v>
      </c>
    </row>
    <row r="154" spans="1:20" s="15" customFormat="1" x14ac:dyDescent="0.25">
      <c r="A154" s="8" t="s">
        <v>260</v>
      </c>
      <c r="B154" s="40" t="s">
        <v>186</v>
      </c>
      <c r="C154" s="14">
        <f>+C155</f>
        <v>1500000</v>
      </c>
      <c r="D154" s="14">
        <v>0</v>
      </c>
      <c r="E154" s="14">
        <f t="shared" si="74"/>
        <v>0</v>
      </c>
      <c r="F154" s="14">
        <f t="shared" si="74"/>
        <v>0</v>
      </c>
      <c r="G154" s="14">
        <f t="shared" si="74"/>
        <v>0</v>
      </c>
      <c r="H154" s="14">
        <f t="shared" si="74"/>
        <v>0</v>
      </c>
      <c r="I154" s="14">
        <f t="shared" si="74"/>
        <v>0</v>
      </c>
      <c r="J154" s="14">
        <f t="shared" si="74"/>
        <v>0</v>
      </c>
      <c r="K154" s="14">
        <f t="shared" si="74"/>
        <v>0</v>
      </c>
      <c r="L154" s="14">
        <f t="shared" si="74"/>
        <v>0</v>
      </c>
      <c r="M154" s="14">
        <f t="shared" si="74"/>
        <v>0</v>
      </c>
      <c r="N154" s="14">
        <f t="shared" si="74"/>
        <v>0</v>
      </c>
      <c r="O154" s="14">
        <f t="shared" si="74"/>
        <v>0</v>
      </c>
      <c r="P154" s="14">
        <f t="shared" si="74"/>
        <v>0</v>
      </c>
      <c r="Q154" s="14">
        <f t="shared" si="74"/>
        <v>0</v>
      </c>
      <c r="R154" s="14">
        <f t="shared" si="74"/>
        <v>0</v>
      </c>
    </row>
    <row r="155" spans="1:20" s="7" customFormat="1" x14ac:dyDescent="0.25">
      <c r="A155" s="16" t="s">
        <v>185</v>
      </c>
      <c r="B155" s="37" t="s">
        <v>186</v>
      </c>
      <c r="C155" s="9">
        <v>1500000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f t="shared" ref="Q155" si="75">+E155+F155+G155+H155+I155+J155+K155+L155+M155+N155+O155+P155</f>
        <v>0</v>
      </c>
      <c r="R155" s="9">
        <f>+D155-Q155</f>
        <v>0</v>
      </c>
    </row>
    <row r="156" spans="1:20" s="7" customFormat="1" ht="15.75" customHeight="1" x14ac:dyDescent="0.25">
      <c r="A156" s="8"/>
      <c r="B156" s="4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20" s="12" customFormat="1" ht="15.75" x14ac:dyDescent="0.25">
      <c r="A157" s="52" t="s">
        <v>42</v>
      </c>
      <c r="B157" s="52"/>
      <c r="C157" s="11">
        <f>+C158+C177+C185+C172</f>
        <v>37392421</v>
      </c>
      <c r="D157" s="11">
        <f>+D158+D177+D185+D172</f>
        <v>33339563.779999997</v>
      </c>
      <c r="E157" s="11">
        <f t="shared" ref="E157:R157" si="76">+E158+E177+E185+E172</f>
        <v>893920</v>
      </c>
      <c r="F157" s="11">
        <f t="shared" si="76"/>
        <v>2044072.68</v>
      </c>
      <c r="G157" s="11">
        <f t="shared" si="76"/>
        <v>871797</v>
      </c>
      <c r="H157" s="11">
        <f t="shared" si="76"/>
        <v>925315</v>
      </c>
      <c r="I157" s="11">
        <f t="shared" si="76"/>
        <v>2595850.27</v>
      </c>
      <c r="J157" s="11">
        <f t="shared" si="76"/>
        <v>6374297.1900000004</v>
      </c>
      <c r="K157" s="11">
        <f t="shared" si="76"/>
        <v>1151265</v>
      </c>
      <c r="L157" s="11">
        <f t="shared" si="76"/>
        <v>5800690.8299999991</v>
      </c>
      <c r="M157" s="11">
        <f t="shared" si="76"/>
        <v>779011</v>
      </c>
      <c r="N157" s="11">
        <f>+N158+N177+N185+N172</f>
        <v>315426</v>
      </c>
      <c r="O157" s="11">
        <f>+O158+O177+O185+O172</f>
        <v>5310046.2300000004</v>
      </c>
      <c r="P157" s="11">
        <f>+P158+P177+P185+P172</f>
        <v>5354898</v>
      </c>
      <c r="Q157" s="11">
        <f>+Q158+Q177+Q185+Q172</f>
        <v>32416589.199999999</v>
      </c>
      <c r="R157" s="11">
        <f t="shared" si="76"/>
        <v>922974.58000000007</v>
      </c>
      <c r="T157" s="30"/>
    </row>
    <row r="158" spans="1:20" s="7" customFormat="1" x14ac:dyDescent="0.25">
      <c r="A158" s="13">
        <v>1</v>
      </c>
      <c r="B158" s="41" t="s">
        <v>1</v>
      </c>
      <c r="C158" s="14">
        <f>+C159+C164+C170+C162</f>
        <v>22700000</v>
      </c>
      <c r="D158" s="14">
        <f t="shared" ref="D158:O158" si="77">+D159+D164+D170+D162</f>
        <v>30065507.599999998</v>
      </c>
      <c r="E158" s="14">
        <f t="shared" si="77"/>
        <v>893920</v>
      </c>
      <c r="F158" s="14">
        <f t="shared" si="77"/>
        <v>893920</v>
      </c>
      <c r="G158" s="14">
        <f t="shared" si="77"/>
        <v>871797</v>
      </c>
      <c r="H158" s="14">
        <f t="shared" si="77"/>
        <v>925315</v>
      </c>
      <c r="I158" s="14">
        <f t="shared" si="77"/>
        <v>1454707</v>
      </c>
      <c r="J158" s="14">
        <f t="shared" si="77"/>
        <v>5944419.9100000001</v>
      </c>
      <c r="K158" s="14">
        <f t="shared" si="77"/>
        <v>1151265</v>
      </c>
      <c r="L158" s="14">
        <f t="shared" si="77"/>
        <v>5816708.1099999994</v>
      </c>
      <c r="M158" s="14">
        <f t="shared" si="77"/>
        <v>779011</v>
      </c>
      <c r="N158" s="14">
        <f t="shared" si="77"/>
        <v>315426</v>
      </c>
      <c r="O158" s="14">
        <f t="shared" si="77"/>
        <v>4741146</v>
      </c>
      <c r="P158" s="14">
        <f>+P159+P164+P170+P162</f>
        <v>5354898</v>
      </c>
      <c r="Q158" s="14">
        <f t="shared" ref="Q158:R158" si="78">+Q159+Q164+Q170+Q162</f>
        <v>29142533.02</v>
      </c>
      <c r="R158" s="14">
        <f t="shared" si="78"/>
        <v>922974.58000000007</v>
      </c>
      <c r="T158" s="10"/>
    </row>
    <row r="159" spans="1:20" s="15" customFormat="1" ht="30" x14ac:dyDescent="0.25">
      <c r="A159" s="8">
        <v>1.1000000000000001</v>
      </c>
      <c r="B159" s="40" t="s">
        <v>27</v>
      </c>
      <c r="C159" s="14">
        <f t="shared" ref="C159:R159" si="79">+C160+C161</f>
        <v>10200000</v>
      </c>
      <c r="D159" s="14">
        <v>18785487</v>
      </c>
      <c r="E159" s="14">
        <f t="shared" si="79"/>
        <v>893920</v>
      </c>
      <c r="F159" s="14">
        <f t="shared" si="79"/>
        <v>893920</v>
      </c>
      <c r="G159" s="14">
        <f t="shared" si="79"/>
        <v>871797</v>
      </c>
      <c r="H159" s="14">
        <f t="shared" si="79"/>
        <v>925315</v>
      </c>
      <c r="I159" s="14">
        <f t="shared" si="79"/>
        <v>934870</v>
      </c>
      <c r="J159" s="14">
        <f t="shared" si="79"/>
        <v>4227382</v>
      </c>
      <c r="K159" s="14">
        <f t="shared" si="79"/>
        <v>934870</v>
      </c>
      <c r="L159" s="14">
        <f t="shared" si="79"/>
        <v>3104220</v>
      </c>
      <c r="M159" s="14">
        <f t="shared" si="79"/>
        <v>273366</v>
      </c>
      <c r="N159" s="14">
        <f t="shared" si="79"/>
        <v>315426</v>
      </c>
      <c r="O159" s="14">
        <f t="shared" si="79"/>
        <v>4438191</v>
      </c>
      <c r="P159" s="14">
        <f t="shared" si="79"/>
        <v>972210</v>
      </c>
      <c r="Q159" s="14">
        <f t="shared" si="79"/>
        <v>18785487</v>
      </c>
      <c r="R159" s="14">
        <f t="shared" si="79"/>
        <v>0</v>
      </c>
    </row>
    <row r="160" spans="1:20" s="7" customFormat="1" x14ac:dyDescent="0.25">
      <c r="A160" s="16" t="s">
        <v>53</v>
      </c>
      <c r="B160" s="37" t="s">
        <v>54</v>
      </c>
      <c r="C160" s="9">
        <v>10200000</v>
      </c>
      <c r="D160" s="9">
        <v>9223854</v>
      </c>
      <c r="E160" s="9">
        <v>893920</v>
      </c>
      <c r="F160" s="9">
        <v>893920</v>
      </c>
      <c r="G160" s="9">
        <v>871797</v>
      </c>
      <c r="H160" s="22">
        <v>925315</v>
      </c>
      <c r="I160" s="22">
        <v>934870</v>
      </c>
      <c r="J160" s="22">
        <v>934870</v>
      </c>
      <c r="K160" s="9">
        <v>934870</v>
      </c>
      <c r="L160" s="9">
        <v>1059510</v>
      </c>
      <c r="M160" s="9">
        <v>273366</v>
      </c>
      <c r="N160" s="9">
        <v>315426</v>
      </c>
      <c r="O160" s="9">
        <v>315426</v>
      </c>
      <c r="P160" s="30">
        <v>870564</v>
      </c>
      <c r="Q160" s="9">
        <f t="shared" ref="Q160:Q163" si="80">+E160+F160+G160+H160+I160+J160+K160+L160+M160+N160+O160+P160</f>
        <v>9223854</v>
      </c>
      <c r="R160" s="9">
        <f>+D160-Q160</f>
        <v>0</v>
      </c>
    </row>
    <row r="161" spans="1:20" s="7" customFormat="1" ht="30" x14ac:dyDescent="0.25">
      <c r="A161" s="16" t="s">
        <v>55</v>
      </c>
      <c r="B161" s="37" t="s">
        <v>56</v>
      </c>
      <c r="C161" s="9">
        <v>0</v>
      </c>
      <c r="D161" s="9">
        <v>9561633</v>
      </c>
      <c r="E161" s="9">
        <v>0</v>
      </c>
      <c r="F161" s="9">
        <v>0</v>
      </c>
      <c r="G161" s="9">
        <v>0</v>
      </c>
      <c r="H161" s="22">
        <v>0</v>
      </c>
      <c r="I161" s="22">
        <v>0</v>
      </c>
      <c r="J161" s="22">
        <v>3292512</v>
      </c>
      <c r="K161" s="9">
        <v>0</v>
      </c>
      <c r="L161" s="9">
        <v>2044710</v>
      </c>
      <c r="M161" s="9">
        <v>0</v>
      </c>
      <c r="N161" s="9">
        <v>0</v>
      </c>
      <c r="O161" s="9">
        <v>4122765</v>
      </c>
      <c r="P161" s="30">
        <v>101646</v>
      </c>
      <c r="Q161" s="9">
        <f t="shared" si="80"/>
        <v>9561633</v>
      </c>
      <c r="R161" s="9">
        <f>+D161-Q161</f>
        <v>0</v>
      </c>
    </row>
    <row r="162" spans="1:20" s="15" customFormat="1" ht="30" x14ac:dyDescent="0.25">
      <c r="A162" s="8">
        <v>1.2</v>
      </c>
      <c r="B162" s="40" t="s">
        <v>28</v>
      </c>
      <c r="C162" s="14">
        <f>+C163</f>
        <v>0</v>
      </c>
      <c r="D162" s="14">
        <f t="shared" ref="D162:R162" si="81">+D163</f>
        <v>3688912.43</v>
      </c>
      <c r="E162" s="14">
        <f t="shared" si="81"/>
        <v>0</v>
      </c>
      <c r="F162" s="14">
        <f t="shared" si="81"/>
        <v>0</v>
      </c>
      <c r="G162" s="14">
        <f t="shared" si="81"/>
        <v>0</v>
      </c>
      <c r="H162" s="14">
        <f t="shared" si="81"/>
        <v>0</v>
      </c>
      <c r="I162" s="14">
        <f t="shared" si="81"/>
        <v>515270</v>
      </c>
      <c r="J162" s="14">
        <f t="shared" si="81"/>
        <v>1253816.8500000001</v>
      </c>
      <c r="K162" s="14">
        <f t="shared" si="81"/>
        <v>208839</v>
      </c>
      <c r="L162" s="14">
        <f t="shared" si="81"/>
        <v>282367</v>
      </c>
      <c r="M162" s="14">
        <f t="shared" si="81"/>
        <v>505645</v>
      </c>
      <c r="N162" s="14">
        <f t="shared" si="81"/>
        <v>0</v>
      </c>
      <c r="O162" s="14">
        <f t="shared" si="81"/>
        <v>0</v>
      </c>
      <c r="P162" s="14">
        <f t="shared" si="81"/>
        <v>0</v>
      </c>
      <c r="Q162" s="14">
        <f t="shared" si="81"/>
        <v>2765937.85</v>
      </c>
      <c r="R162" s="14">
        <f t="shared" si="81"/>
        <v>922974.58000000007</v>
      </c>
    </row>
    <row r="163" spans="1:20" s="7" customFormat="1" ht="30" x14ac:dyDescent="0.25">
      <c r="A163" s="16" t="s">
        <v>58</v>
      </c>
      <c r="B163" s="37" t="s">
        <v>59</v>
      </c>
      <c r="C163" s="9">
        <v>0</v>
      </c>
      <c r="D163" s="9">
        <v>3688912.43</v>
      </c>
      <c r="E163" s="9">
        <v>0</v>
      </c>
      <c r="F163" s="9">
        <v>0</v>
      </c>
      <c r="G163" s="9">
        <v>0</v>
      </c>
      <c r="H163" s="22">
        <v>0</v>
      </c>
      <c r="I163" s="22">
        <v>515270</v>
      </c>
      <c r="J163" s="22">
        <v>1253816.8500000001</v>
      </c>
      <c r="K163" s="9">
        <v>208839</v>
      </c>
      <c r="L163" s="9">
        <v>282367</v>
      </c>
      <c r="M163" s="9">
        <v>505645</v>
      </c>
      <c r="N163" s="9">
        <v>0</v>
      </c>
      <c r="O163" s="9">
        <v>0</v>
      </c>
      <c r="P163" s="9">
        <v>0</v>
      </c>
      <c r="Q163" s="9">
        <f t="shared" si="80"/>
        <v>2765937.85</v>
      </c>
      <c r="R163" s="9">
        <f>+D163-Q163</f>
        <v>922974.58000000007</v>
      </c>
      <c r="T163" s="10"/>
    </row>
    <row r="164" spans="1:20" s="15" customFormat="1" ht="30" x14ac:dyDescent="0.25">
      <c r="A164" s="8">
        <v>1.3</v>
      </c>
      <c r="B164" s="40" t="s">
        <v>2</v>
      </c>
      <c r="C164" s="14">
        <f t="shared" ref="C164:R164" si="82">+C165+C168+C169</f>
        <v>12500000</v>
      </c>
      <c r="D164" s="14">
        <v>7039750.169999999</v>
      </c>
      <c r="E164" s="14">
        <f t="shared" si="82"/>
        <v>0</v>
      </c>
      <c r="F164" s="14">
        <f t="shared" si="82"/>
        <v>0</v>
      </c>
      <c r="G164" s="14">
        <f t="shared" si="82"/>
        <v>0</v>
      </c>
      <c r="H164" s="14">
        <f t="shared" si="82"/>
        <v>0</v>
      </c>
      <c r="I164" s="14">
        <f t="shared" si="82"/>
        <v>4191</v>
      </c>
      <c r="J164" s="14">
        <f t="shared" si="82"/>
        <v>209499.06</v>
      </c>
      <c r="K164" s="14">
        <f t="shared" si="82"/>
        <v>7556</v>
      </c>
      <c r="L164" s="14">
        <f t="shared" si="82"/>
        <v>2430121.11</v>
      </c>
      <c r="M164" s="14">
        <f t="shared" si="82"/>
        <v>0</v>
      </c>
      <c r="N164" s="14">
        <f t="shared" si="82"/>
        <v>0</v>
      </c>
      <c r="O164" s="14">
        <f t="shared" si="82"/>
        <v>5695</v>
      </c>
      <c r="P164" s="14">
        <f t="shared" si="82"/>
        <v>4382688</v>
      </c>
      <c r="Q164" s="14">
        <f t="shared" si="82"/>
        <v>7039750.169999999</v>
      </c>
      <c r="R164" s="14">
        <f t="shared" si="82"/>
        <v>0</v>
      </c>
    </row>
    <row r="165" spans="1:20" s="15" customFormat="1" ht="30" x14ac:dyDescent="0.25">
      <c r="A165" s="18" t="s">
        <v>60</v>
      </c>
      <c r="B165" s="40" t="s">
        <v>61</v>
      </c>
      <c r="C165" s="14">
        <f t="shared" ref="C165:R165" si="83">+C166+C167</f>
        <v>12500000</v>
      </c>
      <c r="D165" s="14">
        <v>6986729.6499999994</v>
      </c>
      <c r="E165" s="14">
        <f t="shared" si="83"/>
        <v>0</v>
      </c>
      <c r="F165" s="14">
        <f t="shared" si="83"/>
        <v>0</v>
      </c>
      <c r="G165" s="14">
        <f t="shared" si="83"/>
        <v>0</v>
      </c>
      <c r="H165" s="14">
        <f t="shared" si="83"/>
        <v>0</v>
      </c>
      <c r="I165" s="14">
        <f t="shared" si="83"/>
        <v>3026</v>
      </c>
      <c r="J165" s="14">
        <f t="shared" si="83"/>
        <v>179479.54</v>
      </c>
      <c r="K165" s="14">
        <f t="shared" si="83"/>
        <v>1720</v>
      </c>
      <c r="L165" s="14">
        <f t="shared" si="83"/>
        <v>2414121.11</v>
      </c>
      <c r="M165" s="14">
        <f t="shared" si="83"/>
        <v>0</v>
      </c>
      <c r="N165" s="14">
        <f t="shared" si="83"/>
        <v>0</v>
      </c>
      <c r="O165" s="14">
        <f t="shared" si="83"/>
        <v>5695</v>
      </c>
      <c r="P165" s="14">
        <f t="shared" si="83"/>
        <v>4382688</v>
      </c>
      <c r="Q165" s="14">
        <f t="shared" si="83"/>
        <v>6986729.6499999994</v>
      </c>
      <c r="R165" s="14">
        <f t="shared" si="83"/>
        <v>0</v>
      </c>
      <c r="T165" s="21"/>
    </row>
    <row r="166" spans="1:20" s="7" customFormat="1" x14ac:dyDescent="0.25">
      <c r="A166" s="16" t="s">
        <v>64</v>
      </c>
      <c r="B166" s="37" t="s">
        <v>62</v>
      </c>
      <c r="C166" s="9">
        <v>0</v>
      </c>
      <c r="D166" s="9">
        <v>268695.54000000004</v>
      </c>
      <c r="E166" s="9">
        <v>0</v>
      </c>
      <c r="F166" s="9">
        <v>0</v>
      </c>
      <c r="G166" s="9">
        <v>0</v>
      </c>
      <c r="H166" s="22">
        <v>0</v>
      </c>
      <c r="I166" s="22">
        <v>3026</v>
      </c>
      <c r="J166" s="22">
        <v>179479.54</v>
      </c>
      <c r="K166" s="9">
        <v>1720</v>
      </c>
      <c r="L166" s="9">
        <v>78775</v>
      </c>
      <c r="M166" s="9">
        <v>0</v>
      </c>
      <c r="N166" s="9">
        <v>0</v>
      </c>
      <c r="O166" s="9">
        <v>5695</v>
      </c>
      <c r="P166" s="9">
        <v>0</v>
      </c>
      <c r="Q166" s="9">
        <f t="shared" ref="Q166:Q171" si="84">+E166+F166+G166+H166+I166+J166+K166+L166+M166+N166+O166+P166</f>
        <v>268695.54000000004</v>
      </c>
      <c r="R166" s="9">
        <f>+D166-Q166</f>
        <v>0</v>
      </c>
    </row>
    <row r="167" spans="1:20" s="7" customFormat="1" x14ac:dyDescent="0.25">
      <c r="A167" s="16" t="s">
        <v>65</v>
      </c>
      <c r="B167" s="37" t="s">
        <v>63</v>
      </c>
      <c r="C167" s="9">
        <v>12500000</v>
      </c>
      <c r="D167" s="9">
        <v>6718034.1099999994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2335346.11</v>
      </c>
      <c r="M167" s="9">
        <v>0</v>
      </c>
      <c r="N167" s="9">
        <v>0</v>
      </c>
      <c r="O167" s="9">
        <v>0</v>
      </c>
      <c r="P167" s="30">
        <v>4382688</v>
      </c>
      <c r="Q167" s="9">
        <f t="shared" si="84"/>
        <v>6718034.1099999994</v>
      </c>
      <c r="R167" s="9">
        <f>+D167-Q167</f>
        <v>0</v>
      </c>
    </row>
    <row r="168" spans="1:20" s="7" customFormat="1" x14ac:dyDescent="0.25">
      <c r="A168" s="16" t="s">
        <v>66</v>
      </c>
      <c r="B168" s="37" t="s">
        <v>209</v>
      </c>
      <c r="C168" s="9">
        <v>0</v>
      </c>
      <c r="D168" s="9">
        <v>37690.520000000004</v>
      </c>
      <c r="E168" s="9">
        <v>0</v>
      </c>
      <c r="F168" s="9">
        <v>0</v>
      </c>
      <c r="G168" s="9">
        <v>0</v>
      </c>
      <c r="H168" s="22">
        <v>0</v>
      </c>
      <c r="I168" s="22">
        <v>1165</v>
      </c>
      <c r="J168" s="22">
        <v>14689.52</v>
      </c>
      <c r="K168" s="9">
        <v>5836</v>
      </c>
      <c r="L168" s="9">
        <v>16000</v>
      </c>
      <c r="M168" s="9">
        <v>0</v>
      </c>
      <c r="N168" s="9">
        <v>0</v>
      </c>
      <c r="O168" s="9">
        <v>0</v>
      </c>
      <c r="P168" s="9">
        <v>0</v>
      </c>
      <c r="Q168" s="9">
        <f t="shared" si="84"/>
        <v>37690.520000000004</v>
      </c>
      <c r="R168" s="9">
        <f>+D168-Q168</f>
        <v>0</v>
      </c>
    </row>
    <row r="169" spans="1:20" s="7" customFormat="1" x14ac:dyDescent="0.25">
      <c r="A169" s="16" t="s">
        <v>68</v>
      </c>
      <c r="B169" s="37" t="s">
        <v>234</v>
      </c>
      <c r="C169" s="9">
        <v>0</v>
      </c>
      <c r="D169" s="9">
        <v>15330</v>
      </c>
      <c r="E169" s="9">
        <v>0</v>
      </c>
      <c r="F169" s="9">
        <v>0</v>
      </c>
      <c r="G169" s="9">
        <v>0</v>
      </c>
      <c r="H169" s="22">
        <v>0</v>
      </c>
      <c r="I169" s="22">
        <v>0</v>
      </c>
      <c r="J169" s="22">
        <v>15330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f t="shared" si="84"/>
        <v>15330</v>
      </c>
      <c r="R169" s="9">
        <f>+D169-Q169</f>
        <v>0</v>
      </c>
    </row>
    <row r="170" spans="1:20" s="15" customFormat="1" ht="30" x14ac:dyDescent="0.25">
      <c r="A170" s="8">
        <v>1.5</v>
      </c>
      <c r="B170" s="40" t="s">
        <v>4</v>
      </c>
      <c r="C170" s="14">
        <f>+C171</f>
        <v>0</v>
      </c>
      <c r="D170" s="14">
        <v>551358</v>
      </c>
      <c r="E170" s="14">
        <f t="shared" ref="E170:R170" si="85">+E171</f>
        <v>0</v>
      </c>
      <c r="F170" s="14">
        <f t="shared" si="85"/>
        <v>0</v>
      </c>
      <c r="G170" s="14">
        <f t="shared" si="85"/>
        <v>0</v>
      </c>
      <c r="H170" s="14">
        <f t="shared" si="85"/>
        <v>0</v>
      </c>
      <c r="I170" s="14">
        <f t="shared" si="85"/>
        <v>376</v>
      </c>
      <c r="J170" s="14">
        <f t="shared" si="85"/>
        <v>253722</v>
      </c>
      <c r="K170" s="14">
        <f t="shared" si="85"/>
        <v>0</v>
      </c>
      <c r="L170" s="14">
        <f t="shared" si="85"/>
        <v>0</v>
      </c>
      <c r="M170" s="14">
        <f t="shared" si="85"/>
        <v>0</v>
      </c>
      <c r="N170" s="14">
        <f t="shared" si="85"/>
        <v>0</v>
      </c>
      <c r="O170" s="14">
        <f t="shared" si="85"/>
        <v>297260</v>
      </c>
      <c r="P170" s="14">
        <f t="shared" si="85"/>
        <v>0</v>
      </c>
      <c r="Q170" s="14">
        <f t="shared" si="85"/>
        <v>551358</v>
      </c>
      <c r="R170" s="14">
        <f t="shared" si="85"/>
        <v>0</v>
      </c>
    </row>
    <row r="171" spans="1:20" s="7" customFormat="1" ht="30" x14ac:dyDescent="0.25">
      <c r="A171" s="16" t="s">
        <v>74</v>
      </c>
      <c r="B171" s="37" t="s">
        <v>4</v>
      </c>
      <c r="C171" s="9">
        <v>0</v>
      </c>
      <c r="D171" s="9">
        <v>551358</v>
      </c>
      <c r="E171" s="9">
        <v>0</v>
      </c>
      <c r="F171" s="9">
        <v>0</v>
      </c>
      <c r="G171" s="9">
        <v>0</v>
      </c>
      <c r="H171" s="22">
        <v>0</v>
      </c>
      <c r="I171" s="22">
        <v>376</v>
      </c>
      <c r="J171" s="22">
        <v>253722</v>
      </c>
      <c r="K171" s="9">
        <v>0</v>
      </c>
      <c r="L171" s="9">
        <v>0</v>
      </c>
      <c r="M171" s="9">
        <v>0</v>
      </c>
      <c r="N171" s="9">
        <v>0</v>
      </c>
      <c r="O171" s="9">
        <v>297260</v>
      </c>
      <c r="P171" s="9">
        <v>0</v>
      </c>
      <c r="Q171" s="9">
        <f t="shared" si="84"/>
        <v>551358</v>
      </c>
      <c r="R171" s="9">
        <f>+D171-Q171</f>
        <v>0</v>
      </c>
    </row>
    <row r="172" spans="1:20" s="15" customFormat="1" x14ac:dyDescent="0.25">
      <c r="A172" s="13">
        <v>2</v>
      </c>
      <c r="B172" s="41" t="s">
        <v>6</v>
      </c>
      <c r="C172" s="14">
        <f t="shared" ref="C172:R172" si="86">+C175+C173</f>
        <v>150000</v>
      </c>
      <c r="D172" s="14">
        <v>0</v>
      </c>
      <c r="E172" s="14">
        <f t="shared" si="86"/>
        <v>0</v>
      </c>
      <c r="F172" s="14">
        <f t="shared" si="86"/>
        <v>0</v>
      </c>
      <c r="G172" s="14">
        <f t="shared" si="86"/>
        <v>0</v>
      </c>
      <c r="H172" s="14">
        <f t="shared" si="86"/>
        <v>0</v>
      </c>
      <c r="I172" s="14">
        <f t="shared" si="86"/>
        <v>0</v>
      </c>
      <c r="J172" s="14">
        <f t="shared" si="86"/>
        <v>0</v>
      </c>
      <c r="K172" s="14">
        <f t="shared" si="86"/>
        <v>0</v>
      </c>
      <c r="L172" s="14">
        <f t="shared" si="86"/>
        <v>0</v>
      </c>
      <c r="M172" s="14">
        <f t="shared" si="86"/>
        <v>0</v>
      </c>
      <c r="N172" s="14">
        <f t="shared" si="86"/>
        <v>0</v>
      </c>
      <c r="O172" s="14">
        <f t="shared" si="86"/>
        <v>0</v>
      </c>
      <c r="P172" s="14">
        <f t="shared" si="86"/>
        <v>0</v>
      </c>
      <c r="Q172" s="14">
        <f t="shared" si="86"/>
        <v>0</v>
      </c>
      <c r="R172" s="14">
        <f t="shared" si="86"/>
        <v>0</v>
      </c>
    </row>
    <row r="173" spans="1:20" s="15" customFormat="1" ht="45" x14ac:dyDescent="0.25">
      <c r="A173" s="18">
        <v>2.1</v>
      </c>
      <c r="B173" s="40" t="s">
        <v>49</v>
      </c>
      <c r="C173" s="14">
        <f>+C174</f>
        <v>0</v>
      </c>
      <c r="D173" s="14">
        <v>0</v>
      </c>
      <c r="E173" s="14">
        <f t="shared" ref="E173:R173" si="87">+E174</f>
        <v>0</v>
      </c>
      <c r="F173" s="14">
        <f t="shared" si="87"/>
        <v>0</v>
      </c>
      <c r="G173" s="14">
        <f t="shared" si="87"/>
        <v>0</v>
      </c>
      <c r="H173" s="14">
        <f t="shared" si="87"/>
        <v>0</v>
      </c>
      <c r="I173" s="14">
        <f t="shared" si="87"/>
        <v>0</v>
      </c>
      <c r="J173" s="14">
        <f t="shared" si="87"/>
        <v>0</v>
      </c>
      <c r="K173" s="14">
        <f t="shared" si="87"/>
        <v>0</v>
      </c>
      <c r="L173" s="14">
        <f t="shared" si="87"/>
        <v>0</v>
      </c>
      <c r="M173" s="14">
        <f t="shared" si="87"/>
        <v>0</v>
      </c>
      <c r="N173" s="14">
        <f t="shared" si="87"/>
        <v>0</v>
      </c>
      <c r="O173" s="14">
        <f t="shared" si="87"/>
        <v>0</v>
      </c>
      <c r="P173" s="14">
        <f t="shared" si="87"/>
        <v>0</v>
      </c>
      <c r="Q173" s="14">
        <f t="shared" si="87"/>
        <v>0</v>
      </c>
      <c r="R173" s="14">
        <f t="shared" si="87"/>
        <v>0</v>
      </c>
    </row>
    <row r="174" spans="1:20" s="7" customFormat="1" ht="30" x14ac:dyDescent="0.25">
      <c r="A174" s="16" t="s">
        <v>76</v>
      </c>
      <c r="B174" s="37" t="s">
        <v>81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f t="shared" ref="Q174:Q176" si="88">+E174+F174+G174+H174+I174+J174+K174+L174+M174+N174+O174+P174</f>
        <v>0</v>
      </c>
      <c r="R174" s="9">
        <f>+D174-Q174</f>
        <v>0</v>
      </c>
    </row>
    <row r="175" spans="1:20" s="15" customFormat="1" ht="30" x14ac:dyDescent="0.25">
      <c r="A175" s="8">
        <v>2.4</v>
      </c>
      <c r="B175" s="40" t="s">
        <v>29</v>
      </c>
      <c r="C175" s="14">
        <f>+C176</f>
        <v>150000</v>
      </c>
      <c r="D175" s="14">
        <v>0</v>
      </c>
      <c r="E175" s="14">
        <f t="shared" ref="E175:R175" si="89">+E176</f>
        <v>0</v>
      </c>
      <c r="F175" s="14">
        <f t="shared" si="89"/>
        <v>0</v>
      </c>
      <c r="G175" s="14">
        <f t="shared" si="89"/>
        <v>0</v>
      </c>
      <c r="H175" s="14">
        <f t="shared" si="89"/>
        <v>0</v>
      </c>
      <c r="I175" s="14">
        <f t="shared" si="89"/>
        <v>0</v>
      </c>
      <c r="J175" s="14">
        <f t="shared" si="89"/>
        <v>0</v>
      </c>
      <c r="K175" s="14">
        <f t="shared" si="89"/>
        <v>0</v>
      </c>
      <c r="L175" s="14">
        <f t="shared" si="89"/>
        <v>0</v>
      </c>
      <c r="M175" s="14">
        <f t="shared" si="89"/>
        <v>0</v>
      </c>
      <c r="N175" s="14">
        <f t="shared" si="89"/>
        <v>0</v>
      </c>
      <c r="O175" s="14">
        <f t="shared" si="89"/>
        <v>0</v>
      </c>
      <c r="P175" s="14">
        <f t="shared" si="89"/>
        <v>0</v>
      </c>
      <c r="Q175" s="14">
        <f t="shared" si="89"/>
        <v>0</v>
      </c>
      <c r="R175" s="14">
        <f t="shared" si="89"/>
        <v>0</v>
      </c>
    </row>
    <row r="176" spans="1:20" s="7" customFormat="1" x14ac:dyDescent="0.25">
      <c r="A176" s="16" t="s">
        <v>88</v>
      </c>
      <c r="B176" s="37" t="s">
        <v>90</v>
      </c>
      <c r="C176" s="9">
        <v>150000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f t="shared" si="88"/>
        <v>0</v>
      </c>
      <c r="R176" s="9">
        <f>+D176-Q176</f>
        <v>0</v>
      </c>
    </row>
    <row r="177" spans="1:21" s="15" customFormat="1" x14ac:dyDescent="0.25">
      <c r="A177" s="13">
        <v>3</v>
      </c>
      <c r="B177" s="41" t="s">
        <v>10</v>
      </c>
      <c r="C177" s="14">
        <f>+C178+C181+C183</f>
        <v>12255044</v>
      </c>
      <c r="D177" s="14">
        <v>2330155.9500000002</v>
      </c>
      <c r="E177" s="14">
        <f t="shared" ref="E177:R177" si="90">+E178+E181+E183</f>
        <v>0</v>
      </c>
      <c r="F177" s="14">
        <f t="shared" si="90"/>
        <v>1150152.68</v>
      </c>
      <c r="G177" s="14">
        <f t="shared" si="90"/>
        <v>0</v>
      </c>
      <c r="H177" s="14">
        <f t="shared" si="90"/>
        <v>0</v>
      </c>
      <c r="I177" s="14">
        <f t="shared" si="90"/>
        <v>1141143.27</v>
      </c>
      <c r="J177" s="14">
        <f t="shared" si="90"/>
        <v>54877.279999999999</v>
      </c>
      <c r="K177" s="14">
        <f t="shared" si="90"/>
        <v>0</v>
      </c>
      <c r="L177" s="14">
        <f t="shared" si="90"/>
        <v>-16017.28</v>
      </c>
      <c r="M177" s="14">
        <f t="shared" si="90"/>
        <v>0</v>
      </c>
      <c r="N177" s="14">
        <f>+N178+N181+N183</f>
        <v>0</v>
      </c>
      <c r="O177" s="14">
        <f>+O178+O181+O183</f>
        <v>0</v>
      </c>
      <c r="P177" s="14">
        <f>+P178+P181+P183</f>
        <v>0</v>
      </c>
      <c r="Q177" s="14">
        <f t="shared" si="90"/>
        <v>2330155.9500000002</v>
      </c>
      <c r="R177" s="14">
        <f t="shared" si="90"/>
        <v>0</v>
      </c>
    </row>
    <row r="178" spans="1:21" s="15" customFormat="1" ht="45" x14ac:dyDescent="0.25">
      <c r="A178" s="8">
        <v>3.3</v>
      </c>
      <c r="B178" s="40" t="s">
        <v>33</v>
      </c>
      <c r="C178" s="14">
        <f t="shared" ref="C178:R178" si="91">+C179+C180</f>
        <v>10600000</v>
      </c>
      <c r="D178" s="14">
        <v>2330155.9500000002</v>
      </c>
      <c r="E178" s="14">
        <f t="shared" si="91"/>
        <v>0</v>
      </c>
      <c r="F178" s="14">
        <f t="shared" si="91"/>
        <v>1150152.68</v>
      </c>
      <c r="G178" s="14">
        <f t="shared" si="91"/>
        <v>0</v>
      </c>
      <c r="H178" s="14">
        <f t="shared" si="91"/>
        <v>0</v>
      </c>
      <c r="I178" s="14">
        <f t="shared" si="91"/>
        <v>1141143.27</v>
      </c>
      <c r="J178" s="14">
        <f t="shared" si="91"/>
        <v>54877.279999999999</v>
      </c>
      <c r="K178" s="14">
        <f t="shared" si="91"/>
        <v>0</v>
      </c>
      <c r="L178" s="14">
        <f t="shared" si="91"/>
        <v>-16017.28</v>
      </c>
      <c r="M178" s="14">
        <f t="shared" si="91"/>
        <v>0</v>
      </c>
      <c r="N178" s="14">
        <f t="shared" si="91"/>
        <v>0</v>
      </c>
      <c r="O178" s="14">
        <f t="shared" si="91"/>
        <v>0</v>
      </c>
      <c r="P178" s="14">
        <f t="shared" si="91"/>
        <v>0</v>
      </c>
      <c r="Q178" s="14">
        <f t="shared" si="91"/>
        <v>2330155.9500000002</v>
      </c>
      <c r="R178" s="14">
        <f t="shared" si="91"/>
        <v>0</v>
      </c>
    </row>
    <row r="179" spans="1:21" s="7" customFormat="1" ht="45" x14ac:dyDescent="0.25">
      <c r="A179" s="16" t="s">
        <v>121</v>
      </c>
      <c r="B179" s="37" t="s">
        <v>128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f t="shared" ref="Q179:Q188" si="92">+E179+F179+G179+H179+I179+J179+K179+L179+M179+N179+O179+P179</f>
        <v>0</v>
      </c>
      <c r="R179" s="9">
        <f t="shared" ref="R179:R184" si="93">+D179-Q179</f>
        <v>0</v>
      </c>
    </row>
    <row r="180" spans="1:21" s="7" customFormat="1" ht="38.25" customHeight="1" x14ac:dyDescent="0.25">
      <c r="A180" s="16" t="s">
        <v>123</v>
      </c>
      <c r="B180" s="37" t="s">
        <v>130</v>
      </c>
      <c r="C180" s="9">
        <v>10600000</v>
      </c>
      <c r="D180" s="22">
        <v>2330155.9500000002</v>
      </c>
      <c r="E180" s="9">
        <v>0</v>
      </c>
      <c r="F180" s="9">
        <v>1150152.68</v>
      </c>
      <c r="G180" s="9">
        <v>0</v>
      </c>
      <c r="H180" s="22">
        <v>0</v>
      </c>
      <c r="I180" s="22">
        <v>1141143.27</v>
      </c>
      <c r="J180" s="22">
        <v>54877.279999999999</v>
      </c>
      <c r="K180" s="9">
        <v>0</v>
      </c>
      <c r="L180" s="9">
        <v>-16017.28</v>
      </c>
      <c r="M180" s="9">
        <v>0</v>
      </c>
      <c r="N180" s="9">
        <v>0</v>
      </c>
      <c r="O180" s="9">
        <v>0</v>
      </c>
      <c r="P180" s="9">
        <v>0</v>
      </c>
      <c r="Q180" s="9">
        <f t="shared" si="92"/>
        <v>2330155.9500000002</v>
      </c>
      <c r="R180" s="9">
        <f>+D180-Q180</f>
        <v>0</v>
      </c>
    </row>
    <row r="181" spans="1:21" s="15" customFormat="1" ht="30" x14ac:dyDescent="0.25">
      <c r="A181" s="8">
        <v>3.4</v>
      </c>
      <c r="B181" s="40" t="s">
        <v>34</v>
      </c>
      <c r="C181" s="14">
        <f>+C182</f>
        <v>1000</v>
      </c>
      <c r="D181" s="14">
        <v>0</v>
      </c>
      <c r="E181" s="14">
        <f t="shared" ref="E181:Q181" si="94">+E182</f>
        <v>0</v>
      </c>
      <c r="F181" s="14">
        <f t="shared" si="94"/>
        <v>0</v>
      </c>
      <c r="G181" s="14">
        <f t="shared" si="94"/>
        <v>0</v>
      </c>
      <c r="H181" s="14">
        <f t="shared" si="94"/>
        <v>0</v>
      </c>
      <c r="I181" s="14">
        <f t="shared" si="94"/>
        <v>0</v>
      </c>
      <c r="J181" s="14">
        <f t="shared" si="94"/>
        <v>0</v>
      </c>
      <c r="K181" s="14">
        <f t="shared" si="94"/>
        <v>0</v>
      </c>
      <c r="L181" s="14">
        <f t="shared" si="94"/>
        <v>0</v>
      </c>
      <c r="M181" s="14">
        <f t="shared" si="94"/>
        <v>0</v>
      </c>
      <c r="N181" s="14">
        <f t="shared" si="94"/>
        <v>0</v>
      </c>
      <c r="O181" s="14">
        <f t="shared" si="94"/>
        <v>0</v>
      </c>
      <c r="P181" s="14">
        <f t="shared" si="94"/>
        <v>0</v>
      </c>
      <c r="Q181" s="14">
        <f t="shared" si="94"/>
        <v>0</v>
      </c>
      <c r="R181" s="14">
        <f>+R182</f>
        <v>0</v>
      </c>
    </row>
    <row r="182" spans="1:21" s="7" customFormat="1" ht="30" x14ac:dyDescent="0.25">
      <c r="A182" s="16" t="s">
        <v>135</v>
      </c>
      <c r="B182" s="37" t="s">
        <v>136</v>
      </c>
      <c r="C182" s="9">
        <v>1000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f t="shared" si="92"/>
        <v>0</v>
      </c>
      <c r="R182" s="9">
        <f t="shared" si="93"/>
        <v>0</v>
      </c>
    </row>
    <row r="183" spans="1:21" s="15" customFormat="1" ht="45" x14ac:dyDescent="0.25">
      <c r="A183" s="8">
        <v>3.5</v>
      </c>
      <c r="B183" s="40" t="s">
        <v>35</v>
      </c>
      <c r="C183" s="14">
        <f>+C184</f>
        <v>1654044</v>
      </c>
      <c r="D183" s="14">
        <v>0</v>
      </c>
      <c r="E183" s="14">
        <f t="shared" ref="E183:Q183" si="95">+E184</f>
        <v>0</v>
      </c>
      <c r="F183" s="14">
        <f t="shared" si="95"/>
        <v>0</v>
      </c>
      <c r="G183" s="14">
        <f t="shared" si="95"/>
        <v>0</v>
      </c>
      <c r="H183" s="14">
        <f t="shared" si="95"/>
        <v>0</v>
      </c>
      <c r="I183" s="14">
        <f t="shared" si="95"/>
        <v>0</v>
      </c>
      <c r="J183" s="14">
        <f t="shared" si="95"/>
        <v>0</v>
      </c>
      <c r="K183" s="14">
        <f t="shared" si="95"/>
        <v>0</v>
      </c>
      <c r="L183" s="14">
        <f t="shared" si="95"/>
        <v>0</v>
      </c>
      <c r="M183" s="14">
        <f t="shared" si="95"/>
        <v>0</v>
      </c>
      <c r="N183" s="14">
        <f t="shared" si="95"/>
        <v>0</v>
      </c>
      <c r="O183" s="14">
        <f t="shared" si="95"/>
        <v>0</v>
      </c>
      <c r="P183" s="14">
        <f t="shared" si="95"/>
        <v>0</v>
      </c>
      <c r="Q183" s="14">
        <f t="shared" si="95"/>
        <v>0</v>
      </c>
      <c r="R183" s="14">
        <f>+R184</f>
        <v>0</v>
      </c>
    </row>
    <row r="184" spans="1:21" s="7" customFormat="1" ht="30" x14ac:dyDescent="0.25">
      <c r="A184" s="16" t="s">
        <v>137</v>
      </c>
      <c r="B184" s="37" t="s">
        <v>142</v>
      </c>
      <c r="C184" s="9">
        <v>1654044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f t="shared" si="92"/>
        <v>0</v>
      </c>
      <c r="R184" s="9">
        <f t="shared" si="93"/>
        <v>0</v>
      </c>
    </row>
    <row r="185" spans="1:21" s="15" customFormat="1" ht="30" x14ac:dyDescent="0.25">
      <c r="A185" s="13">
        <v>4</v>
      </c>
      <c r="B185" s="41" t="s">
        <v>37</v>
      </c>
      <c r="C185" s="14">
        <f>+C186</f>
        <v>2287377</v>
      </c>
      <c r="D185" s="14">
        <v>943900.23</v>
      </c>
      <c r="E185" s="14">
        <f t="shared" ref="E185:Q185" si="96">+E186</f>
        <v>0</v>
      </c>
      <c r="F185" s="14">
        <f t="shared" si="96"/>
        <v>0</v>
      </c>
      <c r="G185" s="14">
        <f t="shared" si="96"/>
        <v>0</v>
      </c>
      <c r="H185" s="14">
        <f t="shared" si="96"/>
        <v>0</v>
      </c>
      <c r="I185" s="14">
        <f t="shared" si="96"/>
        <v>0</v>
      </c>
      <c r="J185" s="14">
        <f t="shared" si="96"/>
        <v>375000</v>
      </c>
      <c r="K185" s="14">
        <f t="shared" si="96"/>
        <v>0</v>
      </c>
      <c r="L185" s="14">
        <f t="shared" si="96"/>
        <v>0</v>
      </c>
      <c r="M185" s="14">
        <f t="shared" si="96"/>
        <v>0</v>
      </c>
      <c r="N185" s="14">
        <f t="shared" si="96"/>
        <v>0</v>
      </c>
      <c r="O185" s="14">
        <f t="shared" si="96"/>
        <v>568900.23</v>
      </c>
      <c r="P185" s="14">
        <f t="shared" si="96"/>
        <v>0</v>
      </c>
      <c r="Q185" s="14">
        <f t="shared" si="96"/>
        <v>943900.23</v>
      </c>
      <c r="R185" s="14">
        <f>+R186</f>
        <v>0</v>
      </c>
    </row>
    <row r="186" spans="1:21" s="15" customFormat="1" x14ac:dyDescent="0.25">
      <c r="A186" s="8">
        <v>4.4000000000000004</v>
      </c>
      <c r="B186" s="40" t="s">
        <v>17</v>
      </c>
      <c r="C186" s="14">
        <f>+C187+C188</f>
        <v>2287377</v>
      </c>
      <c r="D186" s="14">
        <v>943900.23</v>
      </c>
      <c r="E186" s="14">
        <f t="shared" ref="E186:Q186" si="97">+E187+E188</f>
        <v>0</v>
      </c>
      <c r="F186" s="14">
        <f t="shared" si="97"/>
        <v>0</v>
      </c>
      <c r="G186" s="14">
        <f t="shared" si="97"/>
        <v>0</v>
      </c>
      <c r="H186" s="14">
        <f t="shared" si="97"/>
        <v>0</v>
      </c>
      <c r="I186" s="14">
        <f t="shared" si="97"/>
        <v>0</v>
      </c>
      <c r="J186" s="14">
        <f t="shared" si="97"/>
        <v>375000</v>
      </c>
      <c r="K186" s="14">
        <f t="shared" si="97"/>
        <v>0</v>
      </c>
      <c r="L186" s="14">
        <f t="shared" si="97"/>
        <v>0</v>
      </c>
      <c r="M186" s="14">
        <f t="shared" si="97"/>
        <v>0</v>
      </c>
      <c r="N186" s="14">
        <f>+N187+N188</f>
        <v>0</v>
      </c>
      <c r="O186" s="14">
        <f>+O187+O188</f>
        <v>568900.23</v>
      </c>
      <c r="P186" s="14">
        <f>+P187+P188</f>
        <v>0</v>
      </c>
      <c r="Q186" s="14">
        <f t="shared" si="97"/>
        <v>943900.23</v>
      </c>
      <c r="R186" s="14">
        <f>+R187+R188</f>
        <v>0</v>
      </c>
    </row>
    <row r="187" spans="1:21" s="7" customFormat="1" x14ac:dyDescent="0.25">
      <c r="A187" s="16" t="s">
        <v>169</v>
      </c>
      <c r="B187" s="37" t="s">
        <v>173</v>
      </c>
      <c r="C187" s="9">
        <v>1000000</v>
      </c>
      <c r="D187" s="9">
        <v>375000</v>
      </c>
      <c r="E187" s="9">
        <v>0</v>
      </c>
      <c r="F187" s="9">
        <v>0</v>
      </c>
      <c r="G187" s="9">
        <v>0</v>
      </c>
      <c r="H187" s="22">
        <v>0</v>
      </c>
      <c r="I187" s="22">
        <v>0</v>
      </c>
      <c r="J187" s="22">
        <v>375000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f t="shared" si="92"/>
        <v>375000</v>
      </c>
      <c r="R187" s="9">
        <f>+D187-Q187</f>
        <v>0</v>
      </c>
    </row>
    <row r="188" spans="1:21" s="7" customFormat="1" ht="30" x14ac:dyDescent="0.25">
      <c r="A188" s="16" t="s">
        <v>170</v>
      </c>
      <c r="B188" s="37" t="s">
        <v>174</v>
      </c>
      <c r="C188" s="9">
        <v>1287377</v>
      </c>
      <c r="D188" s="9">
        <v>568900.23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568900.23</v>
      </c>
      <c r="P188" s="9">
        <v>0</v>
      </c>
      <c r="Q188" s="9">
        <f t="shared" si="92"/>
        <v>568900.23</v>
      </c>
      <c r="R188" s="9">
        <f>+D188-Q188</f>
        <v>0</v>
      </c>
    </row>
    <row r="189" spans="1:21" s="15" customFormat="1" x14ac:dyDescent="0.25">
      <c r="A189" s="18"/>
      <c r="B189" s="37"/>
      <c r="C189" s="9"/>
      <c r="D189" s="23"/>
      <c r="E189" s="2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21" s="12" customFormat="1" ht="33.75" customHeight="1" x14ac:dyDescent="0.25">
      <c r="A190" s="50" t="s">
        <v>43</v>
      </c>
      <c r="B190" s="50"/>
      <c r="C190" s="24">
        <f t="shared" ref="C190:R190" si="98">+C191+C201+C224+C251+C265</f>
        <v>104275043</v>
      </c>
      <c r="D190" s="24">
        <f t="shared" si="98"/>
        <v>107668625.27000001</v>
      </c>
      <c r="E190" s="24">
        <f t="shared" si="98"/>
        <v>5556187.7300000004</v>
      </c>
      <c r="F190" s="24">
        <f t="shared" si="98"/>
        <v>7916140.3300000001</v>
      </c>
      <c r="G190" s="24">
        <f t="shared" si="98"/>
        <v>7011021.5200000005</v>
      </c>
      <c r="H190" s="24">
        <f t="shared" si="98"/>
        <v>6970949.5199999996</v>
      </c>
      <c r="I190" s="24">
        <f t="shared" si="98"/>
        <v>7763528.7999999998</v>
      </c>
      <c r="J190" s="24">
        <f t="shared" si="98"/>
        <v>7444895.5999999996</v>
      </c>
      <c r="K190" s="24">
        <f t="shared" si="98"/>
        <v>9533068.3100000005</v>
      </c>
      <c r="L190" s="24">
        <f>+L191+L201+L224+L251+L265</f>
        <v>10472271.65</v>
      </c>
      <c r="M190" s="24">
        <f>+M191+M201+M224+M251+M265</f>
        <v>5447305.1299999999</v>
      </c>
      <c r="N190" s="24">
        <f>+N191+N201+N224+N251+N265</f>
        <v>7868700.9800000004</v>
      </c>
      <c r="O190" s="24">
        <f t="shared" si="98"/>
        <v>10775010.049999999</v>
      </c>
      <c r="P190" s="24">
        <f t="shared" si="98"/>
        <v>20909545.650000002</v>
      </c>
      <c r="Q190" s="24">
        <f t="shared" si="98"/>
        <v>107668625.27000001</v>
      </c>
      <c r="R190" s="24">
        <f t="shared" si="98"/>
        <v>0</v>
      </c>
    </row>
    <row r="191" spans="1:21" s="7" customFormat="1" x14ac:dyDescent="0.25">
      <c r="A191" s="13">
        <v>1</v>
      </c>
      <c r="B191" s="41" t="s">
        <v>1</v>
      </c>
      <c r="C191" s="14">
        <f>+C198</f>
        <v>2600043</v>
      </c>
      <c r="D191" s="14">
        <v>17485274.350000001</v>
      </c>
      <c r="E191" s="14">
        <f t="shared" ref="E191:J191" si="99">+E198</f>
        <v>268606.86</v>
      </c>
      <c r="F191" s="14">
        <f t="shared" si="99"/>
        <v>165373.82999999999</v>
      </c>
      <c r="G191" s="14">
        <f t="shared" si="99"/>
        <v>307472.43</v>
      </c>
      <c r="H191" s="14">
        <f t="shared" si="99"/>
        <v>181983.57</v>
      </c>
      <c r="I191" s="14">
        <f t="shared" si="99"/>
        <v>0</v>
      </c>
      <c r="J191" s="14">
        <f t="shared" si="99"/>
        <v>0</v>
      </c>
      <c r="K191" s="14">
        <f t="shared" ref="K191:P191" si="100">+K198+K192+K194</f>
        <v>2888438.36</v>
      </c>
      <c r="L191" s="14">
        <f t="shared" si="100"/>
        <v>2270161.2999999998</v>
      </c>
      <c r="M191" s="14">
        <f t="shared" si="100"/>
        <v>1800213</v>
      </c>
      <c r="N191" s="14">
        <f t="shared" si="100"/>
        <v>1765332</v>
      </c>
      <c r="O191" s="14">
        <f t="shared" si="100"/>
        <v>1916700</v>
      </c>
      <c r="P191" s="14">
        <f t="shared" si="100"/>
        <v>5920993</v>
      </c>
      <c r="Q191" s="14">
        <f>+Q198+Q194+Q192</f>
        <v>17485274.350000001</v>
      </c>
      <c r="R191" s="14">
        <f>+R198+R194+R192</f>
        <v>0</v>
      </c>
      <c r="T191" s="10"/>
    </row>
    <row r="192" spans="1:21" s="7" customFormat="1" ht="30" x14ac:dyDescent="0.25">
      <c r="A192" s="8">
        <v>1.1000000000000001</v>
      </c>
      <c r="B192" s="40" t="s">
        <v>27</v>
      </c>
      <c r="C192" s="14">
        <f>+C193</f>
        <v>0</v>
      </c>
      <c r="D192" s="14">
        <v>10525501</v>
      </c>
      <c r="E192" s="14">
        <f t="shared" ref="E192:P192" si="101">+E193</f>
        <v>0</v>
      </c>
      <c r="F192" s="14">
        <f t="shared" si="101"/>
        <v>0</v>
      </c>
      <c r="G192" s="14">
        <f t="shared" si="101"/>
        <v>0</v>
      </c>
      <c r="H192" s="14">
        <f t="shared" si="101"/>
        <v>0</v>
      </c>
      <c r="I192" s="14">
        <f t="shared" si="101"/>
        <v>0</v>
      </c>
      <c r="J192" s="14">
        <f t="shared" si="101"/>
        <v>0</v>
      </c>
      <c r="K192" s="14">
        <f t="shared" si="101"/>
        <v>1741001</v>
      </c>
      <c r="L192" s="14">
        <f t="shared" si="101"/>
        <v>1722743</v>
      </c>
      <c r="M192" s="14">
        <f t="shared" si="101"/>
        <v>1744862</v>
      </c>
      <c r="N192" s="14">
        <f>+N193</f>
        <v>1746898</v>
      </c>
      <c r="O192" s="14">
        <f t="shared" si="101"/>
        <v>1799359</v>
      </c>
      <c r="P192" s="14">
        <f t="shared" si="101"/>
        <v>1770638</v>
      </c>
      <c r="Q192" s="14">
        <f>+Q193</f>
        <v>10525501</v>
      </c>
      <c r="R192" s="14">
        <f>+R193</f>
        <v>0</v>
      </c>
      <c r="T192" s="30"/>
      <c r="U192" s="10"/>
    </row>
    <row r="193" spans="1:18" s="7" customFormat="1" ht="30" x14ac:dyDescent="0.25">
      <c r="A193" s="16" t="s">
        <v>55</v>
      </c>
      <c r="B193" s="37" t="s">
        <v>56</v>
      </c>
      <c r="C193" s="9">
        <v>0</v>
      </c>
      <c r="D193" s="9">
        <v>10525501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1741001</v>
      </c>
      <c r="L193" s="9">
        <v>1722743</v>
      </c>
      <c r="M193" s="9">
        <v>1744862</v>
      </c>
      <c r="N193" s="9">
        <v>1746898</v>
      </c>
      <c r="O193" s="9">
        <v>1799359</v>
      </c>
      <c r="P193" s="30">
        <v>1770638</v>
      </c>
      <c r="Q193" s="9">
        <f>+E193+F193+G193+H193+I193+J193+K193+L193+M193+N193+O193+P193</f>
        <v>10525501</v>
      </c>
      <c r="R193" s="9">
        <f>+D193-Q193</f>
        <v>0</v>
      </c>
    </row>
    <row r="194" spans="1:18" s="7" customFormat="1" ht="30" x14ac:dyDescent="0.25">
      <c r="A194" s="8">
        <v>1.3</v>
      </c>
      <c r="B194" s="40" t="s">
        <v>2</v>
      </c>
      <c r="C194" s="14">
        <f>+C195</f>
        <v>0</v>
      </c>
      <c r="D194" s="14">
        <v>4391806</v>
      </c>
      <c r="E194" s="14">
        <f t="shared" ref="E194:P195" si="102">+E195</f>
        <v>0</v>
      </c>
      <c r="F194" s="14">
        <f t="shared" si="102"/>
        <v>0</v>
      </c>
      <c r="G194" s="14">
        <f t="shared" si="102"/>
        <v>0</v>
      </c>
      <c r="H194" s="14">
        <f t="shared" si="102"/>
        <v>0</v>
      </c>
      <c r="I194" s="14">
        <f t="shared" si="102"/>
        <v>0</v>
      </c>
      <c r="J194" s="14">
        <f t="shared" si="102"/>
        <v>0</v>
      </c>
      <c r="K194" s="14">
        <f t="shared" si="102"/>
        <v>50325</v>
      </c>
      <c r="L194" s="14">
        <f t="shared" si="102"/>
        <v>0</v>
      </c>
      <c r="M194" s="14">
        <f t="shared" si="102"/>
        <v>55351</v>
      </c>
      <c r="N194" s="14">
        <f>+N195</f>
        <v>18434</v>
      </c>
      <c r="O194" s="14">
        <f t="shared" si="102"/>
        <v>117341</v>
      </c>
      <c r="P194" s="14">
        <f t="shared" si="102"/>
        <v>4150355</v>
      </c>
      <c r="Q194" s="14">
        <f>+Q195</f>
        <v>4391806</v>
      </c>
      <c r="R194" s="14">
        <f>+R195</f>
        <v>0</v>
      </c>
    </row>
    <row r="195" spans="1:18" s="7" customFormat="1" ht="30" x14ac:dyDescent="0.25">
      <c r="A195" s="18" t="s">
        <v>60</v>
      </c>
      <c r="B195" s="40" t="s">
        <v>61</v>
      </c>
      <c r="C195" s="14">
        <f>+C196</f>
        <v>0</v>
      </c>
      <c r="D195" s="14">
        <v>4391806</v>
      </c>
      <c r="E195" s="14">
        <f t="shared" si="102"/>
        <v>0</v>
      </c>
      <c r="F195" s="14">
        <f t="shared" si="102"/>
        <v>0</v>
      </c>
      <c r="G195" s="14">
        <f t="shared" si="102"/>
        <v>0</v>
      </c>
      <c r="H195" s="14">
        <f t="shared" si="102"/>
        <v>0</v>
      </c>
      <c r="I195" s="14">
        <f t="shared" si="102"/>
        <v>0</v>
      </c>
      <c r="J195" s="14">
        <f t="shared" si="102"/>
        <v>0</v>
      </c>
      <c r="K195" s="14">
        <f t="shared" si="102"/>
        <v>50325</v>
      </c>
      <c r="L195" s="14">
        <f t="shared" si="102"/>
        <v>0</v>
      </c>
      <c r="M195" s="14">
        <f t="shared" si="102"/>
        <v>55351</v>
      </c>
      <c r="N195" s="14">
        <f t="shared" si="102"/>
        <v>18434</v>
      </c>
      <c r="O195" s="14">
        <f t="shared" si="102"/>
        <v>117341</v>
      </c>
      <c r="P195" s="14">
        <f>+P196+P197</f>
        <v>4150355</v>
      </c>
      <c r="Q195" s="14">
        <f>+Q196+Q197</f>
        <v>4391806</v>
      </c>
      <c r="R195" s="14">
        <f>+R196</f>
        <v>0</v>
      </c>
    </row>
    <row r="196" spans="1:18" s="7" customFormat="1" x14ac:dyDescent="0.25">
      <c r="A196" s="16" t="s">
        <v>64</v>
      </c>
      <c r="B196" s="37" t="s">
        <v>62</v>
      </c>
      <c r="C196" s="9">
        <v>0</v>
      </c>
      <c r="D196" s="9">
        <v>241451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50325</v>
      </c>
      <c r="L196" s="9">
        <v>0</v>
      </c>
      <c r="M196" s="9">
        <v>55351</v>
      </c>
      <c r="N196" s="9">
        <v>18434</v>
      </c>
      <c r="O196" s="9">
        <v>117341</v>
      </c>
      <c r="P196" s="9">
        <v>0</v>
      </c>
      <c r="Q196" s="9">
        <f>+E196+F196+G196+H196+I196+J196+K196+L196+M196+N196+O196+P196</f>
        <v>241451</v>
      </c>
      <c r="R196" s="9">
        <f>+D196-Q196</f>
        <v>0</v>
      </c>
    </row>
    <row r="197" spans="1:18" s="7" customFormat="1" x14ac:dyDescent="0.25">
      <c r="A197" s="16" t="s">
        <v>65</v>
      </c>
      <c r="B197" s="37" t="s">
        <v>63</v>
      </c>
      <c r="C197" s="9"/>
      <c r="D197" s="9">
        <v>4150355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0">
        <v>4150355</v>
      </c>
      <c r="Q197" s="9">
        <f>+E197+F197+G197+H197+I197+J197+K197+L197+M197+N197+O197+P197</f>
        <v>4150355</v>
      </c>
      <c r="R197" s="9">
        <f>+D197-Q197</f>
        <v>0</v>
      </c>
    </row>
    <row r="198" spans="1:18" s="15" customFormat="1" x14ac:dyDescent="0.25">
      <c r="A198" s="8" t="s">
        <v>281</v>
      </c>
      <c r="B198" s="40" t="s">
        <v>284</v>
      </c>
      <c r="C198" s="14">
        <f>+C199</f>
        <v>2600043</v>
      </c>
      <c r="D198" s="14">
        <v>2567967.35</v>
      </c>
      <c r="E198" s="14">
        <f t="shared" ref="E198:P198" si="103">+E199</f>
        <v>268606.86</v>
      </c>
      <c r="F198" s="14">
        <f t="shared" si="103"/>
        <v>165373.82999999999</v>
      </c>
      <c r="G198" s="14">
        <f t="shared" si="103"/>
        <v>307472.43</v>
      </c>
      <c r="H198" s="14">
        <f t="shared" si="103"/>
        <v>181983.57</v>
      </c>
      <c r="I198" s="14">
        <f t="shared" si="103"/>
        <v>0</v>
      </c>
      <c r="J198" s="14">
        <f t="shared" si="103"/>
        <v>0</v>
      </c>
      <c r="K198" s="14">
        <f>+K199+K200</f>
        <v>1097112.3599999999</v>
      </c>
      <c r="L198" s="14">
        <f t="shared" si="103"/>
        <v>547418.30000000005</v>
      </c>
      <c r="M198" s="14">
        <f t="shared" si="103"/>
        <v>0</v>
      </c>
      <c r="N198" s="14">
        <f t="shared" si="103"/>
        <v>0</v>
      </c>
      <c r="O198" s="14">
        <f t="shared" si="103"/>
        <v>0</v>
      </c>
      <c r="P198" s="14">
        <f t="shared" si="103"/>
        <v>0</v>
      </c>
      <c r="Q198" s="14">
        <f>+Q199+Q200</f>
        <v>2567967.35</v>
      </c>
      <c r="R198" s="14">
        <f>+R199+R200</f>
        <v>0</v>
      </c>
    </row>
    <row r="199" spans="1:18" s="7" customFormat="1" ht="30" x14ac:dyDescent="0.25">
      <c r="A199" s="16" t="s">
        <v>282</v>
      </c>
      <c r="B199" s="37" t="s">
        <v>283</v>
      </c>
      <c r="C199" s="9">
        <v>2600043</v>
      </c>
      <c r="D199" s="9">
        <v>1892890.97</v>
      </c>
      <c r="E199" s="9">
        <v>268606.86</v>
      </c>
      <c r="F199" s="9">
        <v>165373.82999999999</v>
      </c>
      <c r="G199" s="9">
        <v>307472.43</v>
      </c>
      <c r="H199" s="22">
        <v>181983.57</v>
      </c>
      <c r="I199" s="22">
        <v>0</v>
      </c>
      <c r="J199" s="22">
        <v>0</v>
      </c>
      <c r="K199" s="9">
        <v>422035.98</v>
      </c>
      <c r="L199" s="9">
        <v>547418.30000000005</v>
      </c>
      <c r="M199" s="9">
        <v>0</v>
      </c>
      <c r="N199" s="9">
        <v>0</v>
      </c>
      <c r="O199" s="9">
        <v>0</v>
      </c>
      <c r="P199" s="9">
        <v>0</v>
      </c>
      <c r="Q199" s="9">
        <f>+E199+F199+G199+H199+I199+J199+K199+L199+M199+N199+O199+P199</f>
        <v>1892890.97</v>
      </c>
      <c r="R199" s="9">
        <f>+D199-Q199</f>
        <v>0</v>
      </c>
    </row>
    <row r="200" spans="1:18" s="7" customFormat="1" x14ac:dyDescent="0.25">
      <c r="A200" s="16" t="s">
        <v>70</v>
      </c>
      <c r="B200" s="37" t="s">
        <v>71</v>
      </c>
      <c r="C200" s="9">
        <v>0</v>
      </c>
      <c r="D200" s="9">
        <v>675076.38</v>
      </c>
      <c r="E200" s="9">
        <v>0</v>
      </c>
      <c r="F200" s="9">
        <v>0</v>
      </c>
      <c r="G200" s="9">
        <v>0</v>
      </c>
      <c r="H200" s="22">
        <v>0</v>
      </c>
      <c r="I200" s="22">
        <v>0</v>
      </c>
      <c r="J200" s="22">
        <v>0</v>
      </c>
      <c r="K200" s="9">
        <v>675076.38</v>
      </c>
      <c r="L200" s="9">
        <v>0</v>
      </c>
      <c r="M200" s="9"/>
      <c r="N200" s="9"/>
      <c r="O200" s="9"/>
      <c r="P200" s="9"/>
      <c r="Q200" s="9">
        <f>+E200+F200+G200+H200+I200+J200+K200+L200+M200+N200+O200+P200</f>
        <v>675076.38</v>
      </c>
      <c r="R200" s="9">
        <f>+D200-Q200</f>
        <v>0</v>
      </c>
    </row>
    <row r="201" spans="1:18" s="15" customFormat="1" x14ac:dyDescent="0.25">
      <c r="A201" s="13">
        <v>2</v>
      </c>
      <c r="B201" s="41" t="s">
        <v>6</v>
      </c>
      <c r="C201" s="14">
        <f t="shared" ref="C201:R201" si="104">+C202+C208+C213+C217+C215+C220</f>
        <v>10685000</v>
      </c>
      <c r="D201" s="14">
        <v>12727610.079999998</v>
      </c>
      <c r="E201" s="14">
        <f t="shared" si="104"/>
        <v>570137.72</v>
      </c>
      <c r="F201" s="14">
        <f t="shared" si="104"/>
        <v>347628.22</v>
      </c>
      <c r="G201" s="14">
        <f t="shared" si="104"/>
        <v>562966.02</v>
      </c>
      <c r="H201" s="14">
        <f t="shared" si="104"/>
        <v>669898.8899999999</v>
      </c>
      <c r="I201" s="14">
        <f t="shared" si="104"/>
        <v>370067.56999999995</v>
      </c>
      <c r="J201" s="14">
        <f t="shared" si="104"/>
        <v>834314.81</v>
      </c>
      <c r="K201" s="14">
        <f t="shared" si="104"/>
        <v>1408720.27</v>
      </c>
      <c r="L201" s="14">
        <f t="shared" si="104"/>
        <v>1748887.7399999998</v>
      </c>
      <c r="M201" s="14">
        <f t="shared" si="104"/>
        <v>1191525.8400000001</v>
      </c>
      <c r="N201" s="14">
        <f>+N202+N208+N213+N215+N217+N220</f>
        <v>1019902.8500000001</v>
      </c>
      <c r="O201" s="14">
        <f t="shared" si="104"/>
        <v>1510064.5</v>
      </c>
      <c r="P201" s="14">
        <f t="shared" si="104"/>
        <v>2493495.6500000004</v>
      </c>
      <c r="Q201" s="14">
        <f t="shared" si="104"/>
        <v>12727610.079999998</v>
      </c>
      <c r="R201" s="14">
        <f t="shared" si="104"/>
        <v>0</v>
      </c>
    </row>
    <row r="202" spans="1:18" s="15" customFormat="1" ht="45" x14ac:dyDescent="0.25">
      <c r="A202" s="18">
        <v>2.1</v>
      </c>
      <c r="B202" s="40" t="s">
        <v>49</v>
      </c>
      <c r="C202" s="14">
        <f t="shared" ref="C202:R202" si="105">+C203+C204+C205+C207+C206</f>
        <v>310000</v>
      </c>
      <c r="D202" s="14">
        <v>347844.79000000004</v>
      </c>
      <c r="E202" s="14">
        <f t="shared" si="105"/>
        <v>0</v>
      </c>
      <c r="F202" s="14">
        <f t="shared" si="105"/>
        <v>27911.8</v>
      </c>
      <c r="G202" s="14">
        <f t="shared" si="105"/>
        <v>138217.13</v>
      </c>
      <c r="H202" s="14">
        <f t="shared" si="105"/>
        <v>0</v>
      </c>
      <c r="I202" s="14">
        <f t="shared" si="105"/>
        <v>48529.85</v>
      </c>
      <c r="J202" s="14">
        <f t="shared" si="105"/>
        <v>3755.62</v>
      </c>
      <c r="K202" s="14">
        <f t="shared" si="105"/>
        <v>0</v>
      </c>
      <c r="L202" s="14">
        <f t="shared" si="105"/>
        <v>48173.340000000004</v>
      </c>
      <c r="M202" s="14">
        <f t="shared" si="105"/>
        <v>0</v>
      </c>
      <c r="N202" s="14">
        <f>+N203+N204+N205+N207+N206</f>
        <v>81257.049999999988</v>
      </c>
      <c r="O202" s="14">
        <f t="shared" si="105"/>
        <v>0</v>
      </c>
      <c r="P202" s="14">
        <f t="shared" si="105"/>
        <v>0</v>
      </c>
      <c r="Q202" s="14">
        <f t="shared" si="105"/>
        <v>347844.79000000004</v>
      </c>
      <c r="R202" s="14">
        <f t="shared" si="105"/>
        <v>0</v>
      </c>
    </row>
    <row r="203" spans="1:18" s="7" customFormat="1" ht="30" x14ac:dyDescent="0.25">
      <c r="A203" s="16" t="s">
        <v>76</v>
      </c>
      <c r="B203" s="37" t="s">
        <v>81</v>
      </c>
      <c r="C203" s="9">
        <v>80000</v>
      </c>
      <c r="D203" s="9">
        <v>183613.64</v>
      </c>
      <c r="E203" s="9">
        <v>0</v>
      </c>
      <c r="F203" s="9">
        <v>1951</v>
      </c>
      <c r="G203" s="9">
        <v>82722.73</v>
      </c>
      <c r="H203" s="22">
        <v>0</v>
      </c>
      <c r="I203" s="22">
        <v>48529.85</v>
      </c>
      <c r="J203" s="22">
        <v>0</v>
      </c>
      <c r="K203" s="9">
        <v>0</v>
      </c>
      <c r="L203" s="9">
        <v>39616.050000000003</v>
      </c>
      <c r="M203" s="9">
        <v>0</v>
      </c>
      <c r="N203" s="9">
        <v>10794.01</v>
      </c>
      <c r="O203" s="9">
        <v>0</v>
      </c>
      <c r="P203" s="9">
        <v>0</v>
      </c>
      <c r="Q203" s="9">
        <f>+E203+F203+G203+H203+I203+J203+K203+L203+M203+N203+O203+P203</f>
        <v>183613.64</v>
      </c>
      <c r="R203" s="9">
        <f>+D203-Q203</f>
        <v>0</v>
      </c>
    </row>
    <row r="204" spans="1:18" s="7" customFormat="1" ht="30" x14ac:dyDescent="0.25">
      <c r="A204" s="16" t="s">
        <v>77</v>
      </c>
      <c r="B204" s="37" t="s">
        <v>82</v>
      </c>
      <c r="C204" s="9">
        <v>185000</v>
      </c>
      <c r="D204" s="9">
        <v>87704.819999999992</v>
      </c>
      <c r="E204" s="9">
        <v>0</v>
      </c>
      <c r="F204" s="9">
        <v>25960.799999999999</v>
      </c>
      <c r="G204" s="9">
        <v>55494.400000000001</v>
      </c>
      <c r="H204" s="22">
        <v>0</v>
      </c>
      <c r="I204" s="22">
        <v>0</v>
      </c>
      <c r="J204" s="22">
        <v>3755.62</v>
      </c>
      <c r="K204" s="9">
        <v>0</v>
      </c>
      <c r="L204" s="9">
        <v>2494</v>
      </c>
      <c r="M204" s="9">
        <v>0</v>
      </c>
      <c r="N204" s="9">
        <v>0</v>
      </c>
      <c r="O204" s="9">
        <v>0</v>
      </c>
      <c r="P204" s="9">
        <v>0</v>
      </c>
      <c r="Q204" s="9">
        <f>+E204+F204+G204+H204+I204+J204+K204+L204+M204+N204+O204+P204</f>
        <v>87704.819999999992</v>
      </c>
      <c r="R204" s="9">
        <f>+D204-Q204</f>
        <v>0</v>
      </c>
    </row>
    <row r="205" spans="1:18" s="7" customFormat="1" ht="45" x14ac:dyDescent="0.25">
      <c r="A205" s="16" t="s">
        <v>78</v>
      </c>
      <c r="B205" s="37" t="s">
        <v>83</v>
      </c>
      <c r="C205" s="9">
        <v>45000</v>
      </c>
      <c r="D205" s="9">
        <v>76526.329999999987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6063.29</v>
      </c>
      <c r="M205" s="9">
        <v>0</v>
      </c>
      <c r="N205" s="9">
        <v>70463.039999999994</v>
      </c>
      <c r="O205" s="9">
        <v>0</v>
      </c>
      <c r="P205" s="9">
        <v>0</v>
      </c>
      <c r="Q205" s="9">
        <f>+E205+F205+G205+H205+I205+J205+K205+L205+M205+N205+O205+P205</f>
        <v>76526.329999999987</v>
      </c>
      <c r="R205" s="9">
        <f>+D205-Q205</f>
        <v>0</v>
      </c>
    </row>
    <row r="206" spans="1:18" s="7" customFormat="1" ht="30" x14ac:dyDescent="0.25">
      <c r="A206" s="16" t="s">
        <v>79</v>
      </c>
      <c r="B206" s="37" t="s">
        <v>84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f>+E206+F206+G206+H206+I206+J206+K206+L206+M206+N206+O206+P206</f>
        <v>0</v>
      </c>
      <c r="R206" s="9">
        <f>+D206-Q206</f>
        <v>0</v>
      </c>
    </row>
    <row r="207" spans="1:18" s="7" customFormat="1" x14ac:dyDescent="0.25">
      <c r="A207" s="16" t="s">
        <v>80</v>
      </c>
      <c r="B207" s="37" t="s">
        <v>85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f>+E207+F207+G207+H207+I207+J207+K207+L207+M207+N207+O207+P207</f>
        <v>0</v>
      </c>
      <c r="R207" s="9">
        <f>+D207-Q207</f>
        <v>0</v>
      </c>
    </row>
    <row r="208" spans="1:18" s="15" customFormat="1" ht="30" x14ac:dyDescent="0.25">
      <c r="A208" s="8">
        <v>2.4</v>
      </c>
      <c r="B208" s="40" t="s">
        <v>29</v>
      </c>
      <c r="C208" s="14">
        <f t="shared" ref="C208:R208" si="106">+C212+C209+C210+C211</f>
        <v>2500000</v>
      </c>
      <c r="D208" s="14">
        <v>2541934.0700000003</v>
      </c>
      <c r="E208" s="14">
        <f t="shared" si="106"/>
        <v>0</v>
      </c>
      <c r="F208" s="14">
        <f t="shared" si="106"/>
        <v>0</v>
      </c>
      <c r="G208" s="14">
        <f t="shared" si="106"/>
        <v>0</v>
      </c>
      <c r="H208" s="14">
        <f t="shared" si="106"/>
        <v>0</v>
      </c>
      <c r="I208" s="14">
        <f t="shared" si="106"/>
        <v>0</v>
      </c>
      <c r="J208" s="14">
        <f t="shared" si="106"/>
        <v>400000</v>
      </c>
      <c r="K208" s="14">
        <f t="shared" si="106"/>
        <v>900000</v>
      </c>
      <c r="L208" s="14">
        <f t="shared" si="106"/>
        <v>864581.58</v>
      </c>
      <c r="M208" s="14">
        <f t="shared" si="106"/>
        <v>0</v>
      </c>
      <c r="N208" s="14">
        <f t="shared" si="106"/>
        <v>0</v>
      </c>
      <c r="O208" s="14">
        <f t="shared" si="106"/>
        <v>149988</v>
      </c>
      <c r="P208" s="14">
        <f t="shared" si="106"/>
        <v>227364.49</v>
      </c>
      <c r="Q208" s="14">
        <f t="shared" si="106"/>
        <v>2541934.0700000003</v>
      </c>
      <c r="R208" s="14">
        <f t="shared" si="106"/>
        <v>0</v>
      </c>
    </row>
    <row r="209" spans="1:18" s="7" customFormat="1" x14ac:dyDescent="0.25">
      <c r="A209" s="16" t="s">
        <v>88</v>
      </c>
      <c r="B209" s="37" t="s">
        <v>90</v>
      </c>
      <c r="C209" s="9">
        <v>2500000</v>
      </c>
      <c r="D209" s="9">
        <v>2541934.0700000003</v>
      </c>
      <c r="E209" s="9">
        <v>0</v>
      </c>
      <c r="F209" s="9">
        <v>0</v>
      </c>
      <c r="G209" s="9">
        <v>0</v>
      </c>
      <c r="H209" s="22">
        <v>0</v>
      </c>
      <c r="I209" s="22">
        <v>0</v>
      </c>
      <c r="J209" s="22">
        <v>400000</v>
      </c>
      <c r="K209" s="9">
        <v>900000</v>
      </c>
      <c r="L209" s="9">
        <v>864581.58</v>
      </c>
      <c r="M209" s="9">
        <v>0</v>
      </c>
      <c r="N209" s="9">
        <v>0</v>
      </c>
      <c r="O209" s="9">
        <v>149988</v>
      </c>
      <c r="P209" s="30">
        <v>227364.49</v>
      </c>
      <c r="Q209" s="9">
        <f>+E209+F209+G209+H209+I209+J209+K209+L209+M209+N209+O209+P209</f>
        <v>2541934.0700000003</v>
      </c>
      <c r="R209" s="9">
        <f>+D209-Q209</f>
        <v>0</v>
      </c>
    </row>
    <row r="210" spans="1:18" s="7" customFormat="1" ht="30" x14ac:dyDescent="0.25">
      <c r="A210" s="16" t="s">
        <v>220</v>
      </c>
      <c r="B210" s="37" t="s">
        <v>235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f>+E210+F210+G210+H210+I210+J210+K210+L210+M210+N210+O210+P210</f>
        <v>0</v>
      </c>
      <c r="R210" s="9">
        <f>+D210-Q210</f>
        <v>0</v>
      </c>
    </row>
    <row r="211" spans="1:18" s="7" customFormat="1" x14ac:dyDescent="0.25">
      <c r="A211" s="16" t="s">
        <v>221</v>
      </c>
      <c r="B211" s="37" t="s">
        <v>236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f>+E211+F211+G211+H211+I211+J211+K211+L211+M211+N211+O211+P211</f>
        <v>0</v>
      </c>
      <c r="R211" s="9">
        <f>+D211-Q211</f>
        <v>0</v>
      </c>
    </row>
    <row r="212" spans="1:18" s="7" customFormat="1" ht="30" x14ac:dyDescent="0.25">
      <c r="A212" s="16" t="s">
        <v>89</v>
      </c>
      <c r="B212" s="37" t="s">
        <v>91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f>+E212+F212+G212+H212+I212+J212+K212+L212+M212+N212+O212+P212</f>
        <v>0</v>
      </c>
      <c r="R212" s="9">
        <f>+D212-Q212</f>
        <v>0</v>
      </c>
    </row>
    <row r="213" spans="1:18" s="15" customFormat="1" ht="30" x14ac:dyDescent="0.25">
      <c r="A213" s="8">
        <v>2.6</v>
      </c>
      <c r="B213" s="40" t="s">
        <v>8</v>
      </c>
      <c r="C213" s="14">
        <f>+C214</f>
        <v>7450000</v>
      </c>
      <c r="D213" s="14">
        <v>9598181.0199999996</v>
      </c>
      <c r="E213" s="14">
        <f t="shared" ref="E213:Q213" si="107">+E214</f>
        <v>570137.72</v>
      </c>
      <c r="F213" s="14">
        <f t="shared" si="107"/>
        <v>319716.42</v>
      </c>
      <c r="G213" s="14">
        <f t="shared" si="107"/>
        <v>424748.89</v>
      </c>
      <c r="H213" s="14">
        <f t="shared" si="107"/>
        <v>592938.68999999994</v>
      </c>
      <c r="I213" s="14">
        <f t="shared" si="107"/>
        <v>321537.71999999997</v>
      </c>
      <c r="J213" s="14">
        <f t="shared" si="107"/>
        <v>430559.19</v>
      </c>
      <c r="K213" s="14">
        <f t="shared" si="107"/>
        <v>508720.27</v>
      </c>
      <c r="L213" s="14">
        <f t="shared" si="107"/>
        <v>836132.82</v>
      </c>
      <c r="M213" s="14">
        <f t="shared" si="107"/>
        <v>1191525.8400000001</v>
      </c>
      <c r="N213" s="14">
        <f>+N214</f>
        <v>938645.8</v>
      </c>
      <c r="O213" s="14">
        <f t="shared" si="107"/>
        <v>1360076.5</v>
      </c>
      <c r="P213" s="14">
        <f t="shared" si="107"/>
        <v>2103441.16</v>
      </c>
      <c r="Q213" s="14">
        <f t="shared" si="107"/>
        <v>9598181.0199999996</v>
      </c>
      <c r="R213" s="14">
        <f>+R214</f>
        <v>0</v>
      </c>
    </row>
    <row r="214" spans="1:18" s="7" customFormat="1" ht="30" x14ac:dyDescent="0.25">
      <c r="A214" s="16" t="s">
        <v>94</v>
      </c>
      <c r="B214" s="37" t="s">
        <v>8</v>
      </c>
      <c r="C214" s="9">
        <v>7450000</v>
      </c>
      <c r="D214" s="22">
        <v>9598181.0199999996</v>
      </c>
      <c r="E214" s="9">
        <v>570137.72</v>
      </c>
      <c r="F214" s="9">
        <v>319716.42</v>
      </c>
      <c r="G214" s="9">
        <v>424748.89</v>
      </c>
      <c r="H214" s="22">
        <v>592938.68999999994</v>
      </c>
      <c r="I214" s="22">
        <v>321537.71999999997</v>
      </c>
      <c r="J214" s="22">
        <v>430559.19</v>
      </c>
      <c r="K214" s="22">
        <v>508720.27</v>
      </c>
      <c r="L214" s="9">
        <v>836132.82</v>
      </c>
      <c r="M214" s="9">
        <v>1191525.8400000001</v>
      </c>
      <c r="N214" s="9">
        <v>938645.8</v>
      </c>
      <c r="O214" s="9">
        <v>1360076.5</v>
      </c>
      <c r="P214" s="30">
        <v>2103441.16</v>
      </c>
      <c r="Q214" s="9">
        <f>+E214+F214+G214+H214+I214+J214+K214+L214+M214+N214+O214+P214</f>
        <v>9598181.0199999996</v>
      </c>
      <c r="R214" s="9">
        <f>+D214-Q214</f>
        <v>0</v>
      </c>
    </row>
    <row r="215" spans="1:18" s="15" customFormat="1" ht="45" x14ac:dyDescent="0.25">
      <c r="A215" s="8" t="s">
        <v>237</v>
      </c>
      <c r="B215" s="40" t="s">
        <v>31</v>
      </c>
      <c r="C215" s="14">
        <f t="shared" ref="C215:P215" si="108">+C216</f>
        <v>50000</v>
      </c>
      <c r="D215" s="14">
        <v>0</v>
      </c>
      <c r="E215" s="14">
        <f t="shared" si="108"/>
        <v>0</v>
      </c>
      <c r="F215" s="14">
        <f t="shared" si="108"/>
        <v>0</v>
      </c>
      <c r="G215" s="14">
        <f t="shared" si="108"/>
        <v>0</v>
      </c>
      <c r="H215" s="14">
        <f t="shared" si="108"/>
        <v>0</v>
      </c>
      <c r="I215" s="14">
        <f t="shared" si="108"/>
        <v>0</v>
      </c>
      <c r="J215" s="14">
        <f t="shared" si="108"/>
        <v>0</v>
      </c>
      <c r="K215" s="14">
        <f t="shared" si="108"/>
        <v>0</v>
      </c>
      <c r="L215" s="14">
        <f t="shared" si="108"/>
        <v>0</v>
      </c>
      <c r="M215" s="14">
        <f t="shared" si="108"/>
        <v>0</v>
      </c>
      <c r="N215" s="14">
        <f t="shared" si="108"/>
        <v>0</v>
      </c>
      <c r="O215" s="14">
        <f t="shared" si="108"/>
        <v>0</v>
      </c>
      <c r="P215" s="14">
        <f t="shared" si="108"/>
        <v>0</v>
      </c>
      <c r="Q215" s="14">
        <f>+Q216</f>
        <v>0</v>
      </c>
      <c r="R215" s="14">
        <f>+R216</f>
        <v>0</v>
      </c>
    </row>
    <row r="216" spans="1:18" s="7" customFormat="1" x14ac:dyDescent="0.25">
      <c r="A216" s="16" t="s">
        <v>95</v>
      </c>
      <c r="B216" s="37" t="s">
        <v>98</v>
      </c>
      <c r="C216" s="9">
        <v>50000</v>
      </c>
      <c r="D216" s="22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f>+E216+F216+G216+H216+I216+J216+K216+L216+M216+N216+O216+P216</f>
        <v>0</v>
      </c>
      <c r="R216" s="9">
        <f>+D216-Q216</f>
        <v>0</v>
      </c>
    </row>
    <row r="217" spans="1:18" s="15" customFormat="1" ht="30" x14ac:dyDescent="0.25">
      <c r="A217" s="8">
        <v>2.8</v>
      </c>
      <c r="B217" s="40" t="s">
        <v>9</v>
      </c>
      <c r="C217" s="14">
        <f t="shared" ref="C217:R217" si="109">+C219+C218</f>
        <v>360000</v>
      </c>
      <c r="D217" s="14">
        <v>239650.2</v>
      </c>
      <c r="E217" s="14">
        <f t="shared" si="109"/>
        <v>0</v>
      </c>
      <c r="F217" s="14">
        <f t="shared" si="109"/>
        <v>0</v>
      </c>
      <c r="G217" s="14">
        <f t="shared" si="109"/>
        <v>0</v>
      </c>
      <c r="H217" s="14">
        <f t="shared" si="109"/>
        <v>76960.2</v>
      </c>
      <c r="I217" s="14">
        <f t="shared" si="109"/>
        <v>0</v>
      </c>
      <c r="J217" s="14">
        <f t="shared" si="109"/>
        <v>0</v>
      </c>
      <c r="K217" s="14">
        <f t="shared" si="109"/>
        <v>0</v>
      </c>
      <c r="L217" s="14">
        <f t="shared" si="109"/>
        <v>0</v>
      </c>
      <c r="M217" s="14">
        <f t="shared" si="109"/>
        <v>0</v>
      </c>
      <c r="N217" s="14">
        <f t="shared" si="109"/>
        <v>0</v>
      </c>
      <c r="O217" s="14">
        <f t="shared" si="109"/>
        <v>0</v>
      </c>
      <c r="P217" s="14">
        <f t="shared" si="109"/>
        <v>162690</v>
      </c>
      <c r="Q217" s="14">
        <f t="shared" si="109"/>
        <v>239650.2</v>
      </c>
      <c r="R217" s="14">
        <f t="shared" si="109"/>
        <v>0</v>
      </c>
    </row>
    <row r="218" spans="1:18" s="7" customFormat="1" ht="30" x14ac:dyDescent="0.25">
      <c r="A218" s="16" t="s">
        <v>238</v>
      </c>
      <c r="B218" s="37" t="s">
        <v>239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f>+E218+F218+G218+H218+I218+J218+K218+L218+M218+N218+O218+P218</f>
        <v>0</v>
      </c>
      <c r="R218" s="9">
        <f>+D218-Q218</f>
        <v>0</v>
      </c>
    </row>
    <row r="219" spans="1:18" s="7" customFormat="1" x14ac:dyDescent="0.25">
      <c r="A219" s="16" t="s">
        <v>101</v>
      </c>
      <c r="B219" s="37" t="s">
        <v>103</v>
      </c>
      <c r="C219" s="9">
        <v>360000</v>
      </c>
      <c r="D219" s="22">
        <v>239650.2</v>
      </c>
      <c r="E219" s="9">
        <v>0</v>
      </c>
      <c r="F219" s="9">
        <v>0</v>
      </c>
      <c r="G219" s="9">
        <v>0</v>
      </c>
      <c r="H219" s="22">
        <v>76960.2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30">
        <v>162690</v>
      </c>
      <c r="Q219" s="9">
        <f>+E219+F219+G219+H219+I219+J219+K219+L219+M219+N219+O219+P219</f>
        <v>239650.2</v>
      </c>
      <c r="R219" s="9">
        <f>+D219-Q219</f>
        <v>0</v>
      </c>
    </row>
    <row r="220" spans="1:18" s="15" customFormat="1" ht="30" x14ac:dyDescent="0.25">
      <c r="A220" s="8" t="s">
        <v>240</v>
      </c>
      <c r="B220" s="42" t="s">
        <v>241</v>
      </c>
      <c r="C220" s="14">
        <f t="shared" ref="C220:R220" si="110">+C222+C221+C223</f>
        <v>15000</v>
      </c>
      <c r="D220" s="14">
        <v>0</v>
      </c>
      <c r="E220" s="14">
        <f t="shared" si="110"/>
        <v>0</v>
      </c>
      <c r="F220" s="14">
        <f t="shared" si="110"/>
        <v>0</v>
      </c>
      <c r="G220" s="14">
        <f t="shared" si="110"/>
        <v>0</v>
      </c>
      <c r="H220" s="14">
        <f t="shared" si="110"/>
        <v>0</v>
      </c>
      <c r="I220" s="14">
        <f t="shared" si="110"/>
        <v>0</v>
      </c>
      <c r="J220" s="14">
        <f t="shared" si="110"/>
        <v>0</v>
      </c>
      <c r="K220" s="14">
        <f t="shared" si="110"/>
        <v>0</v>
      </c>
      <c r="L220" s="14">
        <f t="shared" si="110"/>
        <v>0</v>
      </c>
      <c r="M220" s="14">
        <f t="shared" si="110"/>
        <v>0</v>
      </c>
      <c r="N220" s="14">
        <f t="shared" si="110"/>
        <v>0</v>
      </c>
      <c r="O220" s="14">
        <f t="shared" si="110"/>
        <v>0</v>
      </c>
      <c r="P220" s="14">
        <f t="shared" si="110"/>
        <v>0</v>
      </c>
      <c r="Q220" s="14">
        <f t="shared" si="110"/>
        <v>0</v>
      </c>
      <c r="R220" s="14">
        <f t="shared" si="110"/>
        <v>0</v>
      </c>
    </row>
    <row r="221" spans="1:18" s="7" customFormat="1" x14ac:dyDescent="0.25">
      <c r="A221" s="16" t="s">
        <v>105</v>
      </c>
      <c r="B221" s="42" t="s">
        <v>242</v>
      </c>
      <c r="C221" s="9">
        <v>15000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f>+E221+F221+G221+H221+I221+J221+K221+L221+M221+N221+O221+P221</f>
        <v>0</v>
      </c>
      <c r="R221" s="9">
        <f>+D221-Q221</f>
        <v>0</v>
      </c>
    </row>
    <row r="222" spans="1:18" s="7" customFormat="1" ht="30" x14ac:dyDescent="0.25">
      <c r="A222" s="16" t="s">
        <v>106</v>
      </c>
      <c r="B222" s="42" t="s">
        <v>243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f>+E222+F222+G222+H222+I222+J222+K222+L222+M222+N222+O222+P222</f>
        <v>0</v>
      </c>
      <c r="R222" s="9">
        <f>+D222-Q222</f>
        <v>0</v>
      </c>
    </row>
    <row r="223" spans="1:18" s="7" customFormat="1" ht="75" x14ac:dyDescent="0.25">
      <c r="A223" s="16" t="s">
        <v>107</v>
      </c>
      <c r="B223" s="42" t="s">
        <v>244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f>+E223+F223+G223+H223+I223+J223+K223+L223+M223+N223+O223+P223</f>
        <v>0</v>
      </c>
      <c r="R223" s="9">
        <f>+D223-Q223</f>
        <v>0</v>
      </c>
    </row>
    <row r="224" spans="1:18" s="15" customFormat="1" x14ac:dyDescent="0.25">
      <c r="A224" s="13">
        <v>3</v>
      </c>
      <c r="B224" s="41" t="s">
        <v>10</v>
      </c>
      <c r="C224" s="14">
        <f t="shared" ref="C224:R224" si="111">+C225+C230+C235+C237+C247+C245+C228</f>
        <v>79656000</v>
      </c>
      <c r="D224" s="14">
        <v>70970268.689999998</v>
      </c>
      <c r="E224" s="14">
        <f t="shared" si="111"/>
        <v>4717443.1500000004</v>
      </c>
      <c r="F224" s="14">
        <f t="shared" si="111"/>
        <v>7403138.2800000003</v>
      </c>
      <c r="G224" s="14">
        <f t="shared" si="111"/>
        <v>6140583.0700000003</v>
      </c>
      <c r="H224" s="14">
        <f t="shared" si="111"/>
        <v>6119067.0599999996</v>
      </c>
      <c r="I224" s="14">
        <f t="shared" si="111"/>
        <v>7393461.2299999995</v>
      </c>
      <c r="J224" s="14">
        <f t="shared" si="111"/>
        <v>6610580.7899999991</v>
      </c>
      <c r="K224" s="14">
        <f t="shared" si="111"/>
        <v>5235909.6800000006</v>
      </c>
      <c r="L224" s="14">
        <f t="shared" si="111"/>
        <v>6453222.6100000003</v>
      </c>
      <c r="M224" s="14">
        <f t="shared" si="111"/>
        <v>2455566.29</v>
      </c>
      <c r="N224" s="14">
        <f>+N225+N230+N235+N237+N247+N245+N228</f>
        <v>5083466.13</v>
      </c>
      <c r="O224" s="14">
        <f t="shared" si="111"/>
        <v>5417420.7699999996</v>
      </c>
      <c r="P224" s="14">
        <f t="shared" si="111"/>
        <v>7940409.6300000008</v>
      </c>
      <c r="Q224" s="14">
        <f t="shared" si="111"/>
        <v>70970268.689999998</v>
      </c>
      <c r="R224" s="14">
        <f t="shared" si="111"/>
        <v>0</v>
      </c>
    </row>
    <row r="225" spans="1:18" s="15" customFormat="1" x14ac:dyDescent="0.25">
      <c r="A225" s="8">
        <v>3.1</v>
      </c>
      <c r="B225" s="40" t="s">
        <v>11</v>
      </c>
      <c r="C225" s="14">
        <f t="shared" ref="C225:R225" si="112">+C226+C227</f>
        <v>30000000</v>
      </c>
      <c r="D225" s="14">
        <v>32596886.25</v>
      </c>
      <c r="E225" s="14">
        <f t="shared" si="112"/>
        <v>2578432.14</v>
      </c>
      <c r="F225" s="14">
        <f t="shared" si="112"/>
        <v>3424635</v>
      </c>
      <c r="G225" s="14">
        <f t="shared" si="112"/>
        <v>2840534.54</v>
      </c>
      <c r="H225" s="14">
        <f t="shared" si="112"/>
        <v>2987376.11</v>
      </c>
      <c r="I225" s="14">
        <f t="shared" si="112"/>
        <v>2607795.87</v>
      </c>
      <c r="J225" s="14">
        <f t="shared" si="112"/>
        <v>2623732.6800000002</v>
      </c>
      <c r="K225" s="14">
        <f t="shared" si="112"/>
        <v>2250034.67</v>
      </c>
      <c r="L225" s="14">
        <f t="shared" si="112"/>
        <v>2368612.2999999998</v>
      </c>
      <c r="M225" s="14">
        <f t="shared" si="112"/>
        <v>2145243.9700000002</v>
      </c>
      <c r="N225" s="14">
        <f>+N226+N227</f>
        <v>1710630.84</v>
      </c>
      <c r="O225" s="14">
        <f t="shared" si="112"/>
        <v>2458540.44</v>
      </c>
      <c r="P225" s="14">
        <f t="shared" si="112"/>
        <v>4601317.6900000004</v>
      </c>
      <c r="Q225" s="14">
        <f t="shared" si="112"/>
        <v>32596886.25</v>
      </c>
      <c r="R225" s="14">
        <f t="shared" si="112"/>
        <v>0</v>
      </c>
    </row>
    <row r="226" spans="1:18" s="7" customFormat="1" x14ac:dyDescent="0.25">
      <c r="A226" s="16" t="s">
        <v>109</v>
      </c>
      <c r="B226" s="37" t="s">
        <v>111</v>
      </c>
      <c r="C226" s="9">
        <v>30000000</v>
      </c>
      <c r="D226" s="22">
        <v>32596886.25</v>
      </c>
      <c r="E226" s="9">
        <v>2578432.14</v>
      </c>
      <c r="F226" s="9">
        <v>3424635</v>
      </c>
      <c r="G226" s="9">
        <v>2840534.54</v>
      </c>
      <c r="H226" s="22">
        <v>2987376.11</v>
      </c>
      <c r="I226" s="22">
        <v>2607795.87</v>
      </c>
      <c r="J226" s="22">
        <v>2623732.6800000002</v>
      </c>
      <c r="K226" s="22">
        <v>2250034.67</v>
      </c>
      <c r="L226" s="9">
        <v>2368612.2999999998</v>
      </c>
      <c r="M226" s="9">
        <v>2145243.9700000002</v>
      </c>
      <c r="N226" s="9">
        <v>1710630.84</v>
      </c>
      <c r="O226" s="9">
        <v>2458540.44</v>
      </c>
      <c r="P226" s="30">
        <v>4601317.6900000004</v>
      </c>
      <c r="Q226" s="9">
        <f>+E226+F226+G226+H226+I226+J226+K226+L226+M226+N226+O226+P226</f>
        <v>32596886.25</v>
      </c>
      <c r="R226" s="9">
        <f>+D226-Q226</f>
        <v>0</v>
      </c>
    </row>
    <row r="227" spans="1:18" s="7" customFormat="1" x14ac:dyDescent="0.25">
      <c r="A227" s="16" t="s">
        <v>110</v>
      </c>
      <c r="B227" s="42" t="s">
        <v>112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f>+E227+F227+G227+H227+I227+J227+K227+L227+M227+N227+O227+P227</f>
        <v>0</v>
      </c>
      <c r="R227" s="9">
        <f>+D227-Q227</f>
        <v>0</v>
      </c>
    </row>
    <row r="228" spans="1:18" s="15" customFormat="1" x14ac:dyDescent="0.25">
      <c r="A228" s="8">
        <v>3.2</v>
      </c>
      <c r="B228" s="40" t="s">
        <v>12</v>
      </c>
      <c r="C228" s="14">
        <f>+C229</f>
        <v>50000</v>
      </c>
      <c r="D228" s="14">
        <v>31927.89</v>
      </c>
      <c r="E228" s="14">
        <f t="shared" ref="E228:R228" si="113">+E229</f>
        <v>0</v>
      </c>
      <c r="F228" s="14">
        <f t="shared" si="113"/>
        <v>0</v>
      </c>
      <c r="G228" s="14">
        <f t="shared" si="113"/>
        <v>3158.68</v>
      </c>
      <c r="H228" s="14">
        <f t="shared" si="113"/>
        <v>0</v>
      </c>
      <c r="I228" s="14">
        <f t="shared" si="113"/>
        <v>8142.27</v>
      </c>
      <c r="J228" s="14">
        <f t="shared" si="113"/>
        <v>2320.9299999999998</v>
      </c>
      <c r="K228" s="14">
        <f t="shared" si="113"/>
        <v>2713.94</v>
      </c>
      <c r="L228" s="14">
        <f t="shared" si="113"/>
        <v>2757.55</v>
      </c>
      <c r="M228" s="14">
        <f t="shared" si="113"/>
        <v>0</v>
      </c>
      <c r="N228" s="14">
        <f t="shared" si="113"/>
        <v>3205.92</v>
      </c>
      <c r="O228" s="14">
        <f t="shared" si="113"/>
        <v>4521.9799999999996</v>
      </c>
      <c r="P228" s="14">
        <f t="shared" si="113"/>
        <v>5106.62</v>
      </c>
      <c r="Q228" s="14">
        <f t="shared" si="113"/>
        <v>31927.89</v>
      </c>
      <c r="R228" s="14">
        <f t="shared" si="113"/>
        <v>0</v>
      </c>
    </row>
    <row r="229" spans="1:18" s="7" customFormat="1" ht="45" x14ac:dyDescent="0.25">
      <c r="A229" s="16" t="s">
        <v>114</v>
      </c>
      <c r="B229" s="37" t="s">
        <v>118</v>
      </c>
      <c r="C229" s="9">
        <v>50000</v>
      </c>
      <c r="D229" s="9">
        <v>31927.89</v>
      </c>
      <c r="E229" s="9">
        <v>0</v>
      </c>
      <c r="F229" s="9">
        <v>0</v>
      </c>
      <c r="G229" s="9">
        <v>3158.68</v>
      </c>
      <c r="H229" s="22">
        <v>0</v>
      </c>
      <c r="I229" s="22">
        <v>8142.27</v>
      </c>
      <c r="J229" s="22">
        <v>2320.9299999999998</v>
      </c>
      <c r="K229" s="22">
        <v>2713.94</v>
      </c>
      <c r="L229" s="9">
        <v>2757.55</v>
      </c>
      <c r="M229" s="9">
        <v>0</v>
      </c>
      <c r="N229" s="9">
        <v>3205.92</v>
      </c>
      <c r="O229" s="9">
        <v>4521.9799999999996</v>
      </c>
      <c r="P229" s="30">
        <v>5106.62</v>
      </c>
      <c r="Q229" s="9">
        <f>+E229+F229+G229+H229+I229+J229+K229+L229+M229+N229+O229+P229</f>
        <v>31927.89</v>
      </c>
      <c r="R229" s="9">
        <f>+D229-Q229</f>
        <v>0</v>
      </c>
    </row>
    <row r="230" spans="1:18" s="15" customFormat="1" ht="45" x14ac:dyDescent="0.25">
      <c r="A230" s="8">
        <v>3.3</v>
      </c>
      <c r="B230" s="40" t="s">
        <v>33</v>
      </c>
      <c r="C230" s="14">
        <f t="shared" ref="C230:R230" si="114">+C231+C233+C232+C234</f>
        <v>31685000</v>
      </c>
      <c r="D230" s="14">
        <v>13276974.67</v>
      </c>
      <c r="E230" s="14">
        <f t="shared" si="114"/>
        <v>2118525</v>
      </c>
      <c r="F230" s="14">
        <f t="shared" si="114"/>
        <v>2036667</v>
      </c>
      <c r="G230" s="14">
        <f t="shared" si="114"/>
        <v>2081377</v>
      </c>
      <c r="H230" s="14">
        <f t="shared" si="114"/>
        <v>2011649</v>
      </c>
      <c r="I230" s="14">
        <f t="shared" si="114"/>
        <v>2052345</v>
      </c>
      <c r="J230" s="14">
        <f t="shared" si="114"/>
        <v>2471161.67</v>
      </c>
      <c r="K230" s="14">
        <f t="shared" si="114"/>
        <v>81550</v>
      </c>
      <c r="L230" s="14">
        <f t="shared" si="114"/>
        <v>91900</v>
      </c>
      <c r="M230" s="14">
        <f t="shared" si="114"/>
        <v>40950</v>
      </c>
      <c r="N230" s="14">
        <f t="shared" si="114"/>
        <v>126000</v>
      </c>
      <c r="O230" s="14">
        <f t="shared" si="114"/>
        <v>82600</v>
      </c>
      <c r="P230" s="14">
        <f t="shared" si="114"/>
        <v>82250</v>
      </c>
      <c r="Q230" s="14">
        <f t="shared" si="114"/>
        <v>13276974.67</v>
      </c>
      <c r="R230" s="14">
        <f t="shared" si="114"/>
        <v>0</v>
      </c>
    </row>
    <row r="231" spans="1:18" s="7" customFormat="1" ht="60" x14ac:dyDescent="0.25">
      <c r="A231" s="16" t="s">
        <v>123</v>
      </c>
      <c r="B231" s="37" t="s">
        <v>130</v>
      </c>
      <c r="C231" s="9">
        <v>31400000</v>
      </c>
      <c r="D231" s="22">
        <v>13255954.67</v>
      </c>
      <c r="E231" s="9">
        <v>2118525</v>
      </c>
      <c r="F231" s="9">
        <v>2036667</v>
      </c>
      <c r="G231" s="9">
        <v>2081377</v>
      </c>
      <c r="H231" s="22">
        <v>2011649</v>
      </c>
      <c r="I231" s="22">
        <v>2041325</v>
      </c>
      <c r="J231" s="22">
        <v>2471161.67</v>
      </c>
      <c r="K231" s="9">
        <v>81550</v>
      </c>
      <c r="L231" s="9">
        <v>81900</v>
      </c>
      <c r="M231" s="9">
        <v>40950</v>
      </c>
      <c r="N231" s="9">
        <v>126000</v>
      </c>
      <c r="O231" s="9">
        <v>82600</v>
      </c>
      <c r="P231" s="30">
        <v>82250</v>
      </c>
      <c r="Q231" s="9">
        <f>+E231+F231+G231+H231+I231+J231+K231+L231+M231+N231+O231+P231</f>
        <v>13255954.67</v>
      </c>
      <c r="R231" s="9">
        <f>+D231-Q231</f>
        <v>0</v>
      </c>
    </row>
    <row r="232" spans="1:18" s="7" customFormat="1" x14ac:dyDescent="0.25">
      <c r="A232" s="16" t="s">
        <v>124</v>
      </c>
      <c r="B232" s="37" t="s">
        <v>214</v>
      </c>
      <c r="C232" s="9">
        <v>285000</v>
      </c>
      <c r="D232" s="22">
        <v>21020</v>
      </c>
      <c r="E232" s="9">
        <v>0</v>
      </c>
      <c r="F232" s="9">
        <v>0</v>
      </c>
      <c r="G232" s="9">
        <v>0</v>
      </c>
      <c r="H232" s="22">
        <v>0</v>
      </c>
      <c r="I232" s="22">
        <v>11020</v>
      </c>
      <c r="J232" s="22">
        <v>0</v>
      </c>
      <c r="K232" s="9">
        <v>0</v>
      </c>
      <c r="L232" s="9">
        <v>10000</v>
      </c>
      <c r="M232" s="9">
        <v>0</v>
      </c>
      <c r="N232" s="9">
        <v>0</v>
      </c>
      <c r="O232" s="9">
        <v>0</v>
      </c>
      <c r="P232" s="9">
        <v>0</v>
      </c>
      <c r="Q232" s="9">
        <f t="shared" ref="Q232:Q236" si="115">+E232+F232+G232+H232+I232+J232+K232+L232+M232+N232+O232+P232</f>
        <v>21020</v>
      </c>
      <c r="R232" s="9">
        <f>+D232-Q232</f>
        <v>0</v>
      </c>
    </row>
    <row r="233" spans="1:18" s="7" customFormat="1" ht="45" x14ac:dyDescent="0.25">
      <c r="A233" s="16" t="s">
        <v>125</v>
      </c>
      <c r="B233" s="37" t="s">
        <v>132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f t="shared" si="115"/>
        <v>0</v>
      </c>
      <c r="R233" s="9">
        <f>+D233-Q233</f>
        <v>0</v>
      </c>
    </row>
    <row r="234" spans="1:18" s="7" customFormat="1" ht="30" x14ac:dyDescent="0.25">
      <c r="A234" s="16" t="s">
        <v>127</v>
      </c>
      <c r="B234" s="42" t="s">
        <v>134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f t="shared" si="115"/>
        <v>0</v>
      </c>
      <c r="R234" s="9">
        <f>+D234-Q234</f>
        <v>0</v>
      </c>
    </row>
    <row r="235" spans="1:18" s="15" customFormat="1" ht="30" x14ac:dyDescent="0.25">
      <c r="A235" s="8">
        <v>3.4</v>
      </c>
      <c r="B235" s="40" t="s">
        <v>34</v>
      </c>
      <c r="C235" s="14">
        <f>+C236</f>
        <v>6000</v>
      </c>
      <c r="D235" s="14">
        <v>0</v>
      </c>
      <c r="E235" s="14">
        <f t="shared" ref="E235:R235" si="116">+E236</f>
        <v>0</v>
      </c>
      <c r="F235" s="14">
        <f t="shared" si="116"/>
        <v>0</v>
      </c>
      <c r="G235" s="14">
        <f t="shared" si="116"/>
        <v>0</v>
      </c>
      <c r="H235" s="14">
        <f t="shared" si="116"/>
        <v>0</v>
      </c>
      <c r="I235" s="14">
        <f t="shared" si="116"/>
        <v>0</v>
      </c>
      <c r="J235" s="14">
        <f t="shared" si="116"/>
        <v>0</v>
      </c>
      <c r="K235" s="14">
        <f>+K236</f>
        <v>0</v>
      </c>
      <c r="L235" s="14">
        <f t="shared" si="116"/>
        <v>0</v>
      </c>
      <c r="M235" s="14">
        <f t="shared" si="116"/>
        <v>0</v>
      </c>
      <c r="N235" s="14">
        <f t="shared" si="116"/>
        <v>0</v>
      </c>
      <c r="O235" s="14">
        <f t="shared" si="116"/>
        <v>0</v>
      </c>
      <c r="P235" s="14">
        <f t="shared" si="116"/>
        <v>0</v>
      </c>
      <c r="Q235" s="14">
        <f t="shared" si="116"/>
        <v>0</v>
      </c>
      <c r="R235" s="14">
        <f t="shared" si="116"/>
        <v>0</v>
      </c>
    </row>
    <row r="236" spans="1:18" s="7" customFormat="1" ht="30" x14ac:dyDescent="0.25">
      <c r="A236" s="16" t="s">
        <v>135</v>
      </c>
      <c r="B236" s="37" t="s">
        <v>136</v>
      </c>
      <c r="C236" s="9">
        <v>6000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f t="shared" si="115"/>
        <v>0</v>
      </c>
      <c r="R236" s="9">
        <f>+D236-Q236</f>
        <v>0</v>
      </c>
    </row>
    <row r="237" spans="1:18" s="15" customFormat="1" ht="45" x14ac:dyDescent="0.25">
      <c r="A237" s="8">
        <v>3.5</v>
      </c>
      <c r="B237" s="40" t="s">
        <v>35</v>
      </c>
      <c r="C237" s="14">
        <f t="shared" ref="C237:R237" si="117">+C238+C241+C244+C239+C240+C242+C243</f>
        <v>17200000</v>
      </c>
      <c r="D237" s="14">
        <v>20582317.009999998</v>
      </c>
      <c r="E237" s="14">
        <f t="shared" si="117"/>
        <v>20486.009999999998</v>
      </c>
      <c r="F237" s="14">
        <f t="shared" si="117"/>
        <v>1941836.28</v>
      </c>
      <c r="G237" s="14">
        <f t="shared" si="117"/>
        <v>1184156.8500000001</v>
      </c>
      <c r="H237" s="14">
        <f t="shared" si="117"/>
        <v>808881.57</v>
      </c>
      <c r="I237" s="14">
        <f t="shared" si="117"/>
        <v>2172044.33</v>
      </c>
      <c r="J237" s="14">
        <f t="shared" si="117"/>
        <v>1444379.9100000001</v>
      </c>
      <c r="K237" s="14">
        <f t="shared" si="117"/>
        <v>2574181.12</v>
      </c>
      <c r="L237" s="14">
        <f t="shared" si="117"/>
        <v>3662689.3200000003</v>
      </c>
      <c r="M237" s="14">
        <f t="shared" si="117"/>
        <v>242895.32</v>
      </c>
      <c r="N237" s="14">
        <f>+N238+N241+N244+N239+N240+N242+N243</f>
        <v>2023660.84</v>
      </c>
      <c r="O237" s="14">
        <f t="shared" si="117"/>
        <v>1984094.17</v>
      </c>
      <c r="P237" s="14">
        <f t="shared" si="117"/>
        <v>2523011.29</v>
      </c>
      <c r="Q237" s="14">
        <f t="shared" si="117"/>
        <v>20582317.009999998</v>
      </c>
      <c r="R237" s="14">
        <f t="shared" si="117"/>
        <v>0</v>
      </c>
    </row>
    <row r="238" spans="1:18" s="7" customFormat="1" ht="30" x14ac:dyDescent="0.25">
      <c r="A238" s="16" t="s">
        <v>137</v>
      </c>
      <c r="B238" s="37" t="s">
        <v>142</v>
      </c>
      <c r="C238" s="9">
        <v>3800000</v>
      </c>
      <c r="D238" s="22">
        <v>5313546.18</v>
      </c>
      <c r="E238" s="9">
        <v>0</v>
      </c>
      <c r="F238" s="9">
        <v>0</v>
      </c>
      <c r="G238" s="9">
        <v>0</v>
      </c>
      <c r="H238" s="22">
        <v>762602.99</v>
      </c>
      <c r="I238" s="22">
        <v>0</v>
      </c>
      <c r="J238" s="22">
        <v>16240</v>
      </c>
      <c r="K238" s="9">
        <v>1133556.4099999999</v>
      </c>
      <c r="L238" s="9">
        <v>1211701.56</v>
      </c>
      <c r="M238" s="9">
        <v>153024.29999999999</v>
      </c>
      <c r="N238" s="9">
        <v>798723.04</v>
      </c>
      <c r="O238" s="9">
        <v>464965.88</v>
      </c>
      <c r="P238" s="30">
        <v>772732</v>
      </c>
      <c r="Q238" s="9">
        <f>+E238+F238+G238+H238+I238+J238+K238+L238+M238+N238+O238+P238</f>
        <v>5313546.18</v>
      </c>
      <c r="R238" s="9">
        <f>+D238-Q238</f>
        <v>0</v>
      </c>
    </row>
    <row r="239" spans="1:18" s="7" customFormat="1" ht="60" x14ac:dyDescent="0.25">
      <c r="A239" s="16" t="s">
        <v>210</v>
      </c>
      <c r="B239" s="37" t="s">
        <v>211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f>+E239+F239+G239+H239+I239+J239+K239+L239+M239+N239+O239+P239</f>
        <v>0</v>
      </c>
      <c r="R239" s="9">
        <f>+D239-Q239</f>
        <v>0</v>
      </c>
    </row>
    <row r="240" spans="1:18" s="7" customFormat="1" ht="45" x14ac:dyDescent="0.25">
      <c r="A240" s="16" t="s">
        <v>228</v>
      </c>
      <c r="B240" s="42" t="s">
        <v>229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f t="shared" ref="Q240:Q250" si="118">+E240+F240+G240+H240+I240+J240+K240+L240+M240+N240+O240+P240</f>
        <v>0</v>
      </c>
      <c r="R240" s="9">
        <f t="shared" ref="R240:R249" si="119">+D240-Q240</f>
        <v>0</v>
      </c>
    </row>
    <row r="241" spans="1:18" s="7" customFormat="1" ht="30" x14ac:dyDescent="0.25">
      <c r="A241" s="16" t="s">
        <v>138</v>
      </c>
      <c r="B241" s="37" t="s">
        <v>143</v>
      </c>
      <c r="C241" s="9">
        <v>2900000</v>
      </c>
      <c r="D241" s="22">
        <v>3075633.23</v>
      </c>
      <c r="E241" s="9">
        <v>20486.009999999998</v>
      </c>
      <c r="F241" s="9">
        <v>389625.44</v>
      </c>
      <c r="G241" s="9">
        <v>221213.01</v>
      </c>
      <c r="H241" s="22">
        <v>46278.58</v>
      </c>
      <c r="I241" s="22">
        <v>283066.09000000003</v>
      </c>
      <c r="J241" s="22">
        <v>67920.539999999994</v>
      </c>
      <c r="K241" s="9">
        <v>322090.07</v>
      </c>
      <c r="L241" s="9">
        <v>487116.58</v>
      </c>
      <c r="M241" s="9">
        <v>89871.02</v>
      </c>
      <c r="N241" s="9">
        <v>393531</v>
      </c>
      <c r="O241" s="9">
        <v>651449.44999999995</v>
      </c>
      <c r="P241" s="30">
        <v>102985.44</v>
      </c>
      <c r="Q241" s="9">
        <f t="shared" si="118"/>
        <v>3075633.23</v>
      </c>
      <c r="R241" s="9">
        <f t="shared" si="119"/>
        <v>0</v>
      </c>
    </row>
    <row r="242" spans="1:18" s="7" customFormat="1" ht="30" x14ac:dyDescent="0.25">
      <c r="A242" s="16" t="s">
        <v>230</v>
      </c>
      <c r="B242" s="42" t="s">
        <v>231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f t="shared" si="118"/>
        <v>0</v>
      </c>
      <c r="R242" s="9">
        <f t="shared" si="119"/>
        <v>0</v>
      </c>
    </row>
    <row r="243" spans="1:18" s="7" customFormat="1" ht="45" x14ac:dyDescent="0.25">
      <c r="A243" s="16" t="s">
        <v>139</v>
      </c>
      <c r="B243" s="42" t="s">
        <v>144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f t="shared" si="118"/>
        <v>0</v>
      </c>
      <c r="R243" s="9">
        <f t="shared" si="119"/>
        <v>0</v>
      </c>
    </row>
    <row r="244" spans="1:18" s="7" customFormat="1" ht="30" x14ac:dyDescent="0.25">
      <c r="A244" s="16" t="s">
        <v>140</v>
      </c>
      <c r="B244" s="37" t="s">
        <v>145</v>
      </c>
      <c r="C244" s="9">
        <v>10500000</v>
      </c>
      <c r="D244" s="22">
        <v>12193137.6</v>
      </c>
      <c r="E244" s="9">
        <v>0</v>
      </c>
      <c r="F244" s="9">
        <v>1552210.84</v>
      </c>
      <c r="G244" s="9">
        <v>962943.84</v>
      </c>
      <c r="H244" s="22">
        <v>0</v>
      </c>
      <c r="I244" s="22">
        <v>1888978.24</v>
      </c>
      <c r="J244" s="22">
        <v>1360219.37</v>
      </c>
      <c r="K244" s="9">
        <v>1118534.6399999999</v>
      </c>
      <c r="L244" s="9">
        <v>1963871.18</v>
      </c>
      <c r="M244" s="9">
        <v>0</v>
      </c>
      <c r="N244" s="9">
        <v>831406.8</v>
      </c>
      <c r="O244" s="9">
        <v>867678.84</v>
      </c>
      <c r="P244" s="30">
        <v>1647293.85</v>
      </c>
      <c r="Q244" s="9">
        <f t="shared" si="118"/>
        <v>12193137.6</v>
      </c>
      <c r="R244" s="9">
        <f t="shared" si="119"/>
        <v>0</v>
      </c>
    </row>
    <row r="245" spans="1:18" s="15" customFormat="1" ht="30" x14ac:dyDescent="0.25">
      <c r="A245" s="8" t="s">
        <v>245</v>
      </c>
      <c r="B245" s="42" t="s">
        <v>36</v>
      </c>
      <c r="C245" s="14">
        <f>+C246</f>
        <v>0</v>
      </c>
      <c r="D245" s="14">
        <v>0</v>
      </c>
      <c r="E245" s="14">
        <f t="shared" ref="E245:R245" si="120">+E246</f>
        <v>0</v>
      </c>
      <c r="F245" s="14">
        <f t="shared" si="120"/>
        <v>0</v>
      </c>
      <c r="G245" s="14">
        <f t="shared" si="120"/>
        <v>0</v>
      </c>
      <c r="H245" s="14">
        <f t="shared" si="120"/>
        <v>0</v>
      </c>
      <c r="I245" s="14">
        <f t="shared" si="120"/>
        <v>0</v>
      </c>
      <c r="J245" s="14">
        <f t="shared" si="120"/>
        <v>0</v>
      </c>
      <c r="K245" s="14">
        <f t="shared" si="120"/>
        <v>0</v>
      </c>
      <c r="L245" s="14">
        <f t="shared" si="120"/>
        <v>0</v>
      </c>
      <c r="M245" s="14">
        <f t="shared" si="120"/>
        <v>0</v>
      </c>
      <c r="N245" s="14">
        <f t="shared" si="120"/>
        <v>0</v>
      </c>
      <c r="O245" s="14">
        <f t="shared" si="120"/>
        <v>0</v>
      </c>
      <c r="P245" s="14">
        <f t="shared" si="120"/>
        <v>0</v>
      </c>
      <c r="Q245" s="14">
        <f t="shared" si="120"/>
        <v>0</v>
      </c>
      <c r="R245" s="14">
        <f t="shared" si="120"/>
        <v>0</v>
      </c>
    </row>
    <row r="246" spans="1:18" s="7" customFormat="1" ht="60" x14ac:dyDescent="0.25">
      <c r="A246" s="16" t="s">
        <v>147</v>
      </c>
      <c r="B246" s="42" t="s">
        <v>148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f t="shared" si="118"/>
        <v>0</v>
      </c>
      <c r="R246" s="9">
        <f t="shared" si="119"/>
        <v>0</v>
      </c>
    </row>
    <row r="247" spans="1:18" s="15" customFormat="1" x14ac:dyDescent="0.25">
      <c r="A247" s="8">
        <v>3.9</v>
      </c>
      <c r="B247" s="40" t="s">
        <v>15</v>
      </c>
      <c r="C247" s="14">
        <f t="shared" ref="C247:R247" si="121">+C248+C250</f>
        <v>715000</v>
      </c>
      <c r="D247" s="14">
        <v>4482162.87</v>
      </c>
      <c r="E247" s="14">
        <f t="shared" si="121"/>
        <v>0</v>
      </c>
      <c r="F247" s="14">
        <f t="shared" si="121"/>
        <v>0</v>
      </c>
      <c r="G247" s="14">
        <f t="shared" si="121"/>
        <v>31356</v>
      </c>
      <c r="H247" s="14">
        <f t="shared" si="121"/>
        <v>311160.38</v>
      </c>
      <c r="I247" s="14">
        <f t="shared" si="121"/>
        <v>553133.76</v>
      </c>
      <c r="J247" s="14">
        <f t="shared" si="121"/>
        <v>68985.600000000006</v>
      </c>
      <c r="K247" s="14">
        <f t="shared" si="121"/>
        <v>327429.95</v>
      </c>
      <c r="L247" s="14">
        <f t="shared" si="121"/>
        <v>327263.44</v>
      </c>
      <c r="M247" s="14">
        <f t="shared" si="121"/>
        <v>26477</v>
      </c>
      <c r="N247" s="14">
        <f>+N248+N250</f>
        <v>1219968.53</v>
      </c>
      <c r="O247" s="14">
        <f t="shared" si="121"/>
        <v>887664.18</v>
      </c>
      <c r="P247" s="14">
        <f>+P248+P250+P249</f>
        <v>728724.03</v>
      </c>
      <c r="Q247" s="14">
        <f>+Q248+Q250+Q249</f>
        <v>4482162.87</v>
      </c>
      <c r="R247" s="14">
        <f t="shared" si="121"/>
        <v>0</v>
      </c>
    </row>
    <row r="248" spans="1:18" s="7" customFormat="1" x14ac:dyDescent="0.25">
      <c r="A248" s="16" t="s">
        <v>157</v>
      </c>
      <c r="B248" s="37" t="s">
        <v>162</v>
      </c>
      <c r="C248" s="9">
        <v>15000</v>
      </c>
      <c r="D248" s="22">
        <v>9808.0400000000009</v>
      </c>
      <c r="E248" s="9">
        <v>0</v>
      </c>
      <c r="F248" s="9">
        <v>0</v>
      </c>
      <c r="G248" s="9">
        <v>0</v>
      </c>
      <c r="H248" s="22">
        <v>1552</v>
      </c>
      <c r="I248" s="22">
        <v>2048.0100000000002</v>
      </c>
      <c r="J248" s="22">
        <v>776</v>
      </c>
      <c r="K248" s="26">
        <v>636</v>
      </c>
      <c r="L248" s="9">
        <v>636</v>
      </c>
      <c r="M248" s="9">
        <v>0</v>
      </c>
      <c r="N248" s="9">
        <v>1234.01</v>
      </c>
      <c r="O248" s="9">
        <v>2468.02</v>
      </c>
      <c r="P248">
        <v>458</v>
      </c>
      <c r="Q248" s="9">
        <f t="shared" si="118"/>
        <v>9808.0400000000009</v>
      </c>
      <c r="R248" s="9">
        <f t="shared" si="119"/>
        <v>0</v>
      </c>
    </row>
    <row r="249" spans="1:18" s="7" customFormat="1" ht="30" x14ac:dyDescent="0.25">
      <c r="A249" s="16" t="s">
        <v>159</v>
      </c>
      <c r="B249" s="37" t="s">
        <v>164</v>
      </c>
      <c r="C249" s="9"/>
      <c r="D249" s="22">
        <v>617.9</v>
      </c>
      <c r="E249" s="9"/>
      <c r="F249" s="9"/>
      <c r="G249" s="9"/>
      <c r="H249" s="22"/>
      <c r="I249" s="22"/>
      <c r="J249" s="22"/>
      <c r="K249" s="26"/>
      <c r="L249" s="9"/>
      <c r="M249" s="9"/>
      <c r="N249" s="9"/>
      <c r="O249" s="9"/>
      <c r="P249">
        <v>617.9</v>
      </c>
      <c r="Q249" s="9">
        <f t="shared" si="118"/>
        <v>617.9</v>
      </c>
      <c r="R249" s="9">
        <f t="shared" si="119"/>
        <v>0</v>
      </c>
    </row>
    <row r="250" spans="1:18" s="7" customFormat="1" x14ac:dyDescent="0.25">
      <c r="A250" s="16" t="s">
        <v>161</v>
      </c>
      <c r="B250" s="37" t="s">
        <v>15</v>
      </c>
      <c r="C250" s="9">
        <v>700000</v>
      </c>
      <c r="D250" s="22">
        <v>4471736.93</v>
      </c>
      <c r="E250" s="9">
        <v>0</v>
      </c>
      <c r="F250" s="9">
        <v>0</v>
      </c>
      <c r="G250" s="9">
        <v>31356</v>
      </c>
      <c r="H250" s="22">
        <v>309608.38</v>
      </c>
      <c r="I250" s="22">
        <v>551085.75</v>
      </c>
      <c r="J250" s="22">
        <v>68209.600000000006</v>
      </c>
      <c r="K250" s="9">
        <v>326793.95</v>
      </c>
      <c r="L250" s="9">
        <v>326627.44</v>
      </c>
      <c r="M250" s="9">
        <v>26477</v>
      </c>
      <c r="N250" s="9">
        <v>1218734.52</v>
      </c>
      <c r="O250" s="9">
        <v>885196.16</v>
      </c>
      <c r="P250" s="30">
        <v>727648.13</v>
      </c>
      <c r="Q250" s="9">
        <f t="shared" si="118"/>
        <v>4471736.93</v>
      </c>
      <c r="R250" s="9">
        <f>+D250-Q250</f>
        <v>0</v>
      </c>
    </row>
    <row r="251" spans="1:18" s="15" customFormat="1" ht="30" x14ac:dyDescent="0.25">
      <c r="A251" s="13">
        <v>5</v>
      </c>
      <c r="B251" s="41" t="s">
        <v>18</v>
      </c>
      <c r="C251" s="14">
        <f t="shared" ref="C251:R251" si="122">+C252+C258+C262+C255+C260</f>
        <v>4334000</v>
      </c>
      <c r="D251" s="14">
        <v>0</v>
      </c>
      <c r="E251" s="14">
        <f t="shared" si="122"/>
        <v>0</v>
      </c>
      <c r="F251" s="14">
        <f t="shared" si="122"/>
        <v>0</v>
      </c>
      <c r="G251" s="14">
        <f t="shared" si="122"/>
        <v>0</v>
      </c>
      <c r="H251" s="14">
        <f t="shared" si="122"/>
        <v>0</v>
      </c>
      <c r="I251" s="14">
        <f t="shared" si="122"/>
        <v>0</v>
      </c>
      <c r="J251" s="14">
        <f t="shared" si="122"/>
        <v>0</v>
      </c>
      <c r="K251" s="14">
        <f t="shared" si="122"/>
        <v>0</v>
      </c>
      <c r="L251" s="14">
        <f t="shared" si="122"/>
        <v>0</v>
      </c>
      <c r="M251" s="14">
        <f t="shared" si="122"/>
        <v>0</v>
      </c>
      <c r="N251" s="14">
        <f t="shared" si="122"/>
        <v>0</v>
      </c>
      <c r="O251" s="14">
        <f t="shared" si="122"/>
        <v>0</v>
      </c>
      <c r="P251" s="14">
        <f t="shared" si="122"/>
        <v>0</v>
      </c>
      <c r="Q251" s="14">
        <f t="shared" si="122"/>
        <v>0</v>
      </c>
      <c r="R251" s="14">
        <f t="shared" si="122"/>
        <v>0</v>
      </c>
    </row>
    <row r="252" spans="1:18" s="15" customFormat="1" ht="30" x14ac:dyDescent="0.25">
      <c r="A252" s="8">
        <v>5.0999999999999996</v>
      </c>
      <c r="B252" s="40" t="s">
        <v>19</v>
      </c>
      <c r="C252" s="14">
        <f t="shared" ref="C252:R252" si="123">+C253+C254</f>
        <v>2184000</v>
      </c>
      <c r="D252" s="14">
        <v>0</v>
      </c>
      <c r="E252" s="14">
        <f t="shared" si="123"/>
        <v>0</v>
      </c>
      <c r="F252" s="14">
        <f t="shared" si="123"/>
        <v>0</v>
      </c>
      <c r="G252" s="14">
        <f t="shared" si="123"/>
        <v>0</v>
      </c>
      <c r="H252" s="14">
        <f t="shared" si="123"/>
        <v>0</v>
      </c>
      <c r="I252" s="14">
        <f t="shared" si="123"/>
        <v>0</v>
      </c>
      <c r="J252" s="14">
        <f t="shared" si="123"/>
        <v>0</v>
      </c>
      <c r="K252" s="14">
        <f t="shared" si="123"/>
        <v>0</v>
      </c>
      <c r="L252" s="14">
        <f t="shared" si="123"/>
        <v>0</v>
      </c>
      <c r="M252" s="14">
        <f t="shared" si="123"/>
        <v>0</v>
      </c>
      <c r="N252" s="14">
        <f t="shared" si="123"/>
        <v>0</v>
      </c>
      <c r="O252" s="14">
        <f t="shared" si="123"/>
        <v>0</v>
      </c>
      <c r="P252" s="14">
        <f t="shared" si="123"/>
        <v>0</v>
      </c>
      <c r="Q252" s="14">
        <f t="shared" si="123"/>
        <v>0</v>
      </c>
      <c r="R252" s="14">
        <f t="shared" si="123"/>
        <v>0</v>
      </c>
    </row>
    <row r="253" spans="1:18" s="7" customFormat="1" x14ac:dyDescent="0.25">
      <c r="A253" s="16" t="s">
        <v>177</v>
      </c>
      <c r="B253" s="37" t="s">
        <v>179</v>
      </c>
      <c r="C253" s="9">
        <v>84000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f t="shared" ref="Q253:Q254" si="124">+E253+F253+G253+H253+I253+J253+K253+L253+M253+N253+O253+P253</f>
        <v>0</v>
      </c>
      <c r="R253" s="9">
        <f>+D253-Q253</f>
        <v>0</v>
      </c>
    </row>
    <row r="254" spans="1:18" s="7" customFormat="1" ht="30" x14ac:dyDescent="0.25">
      <c r="A254" s="16" t="s">
        <v>178</v>
      </c>
      <c r="B254" s="37" t="s">
        <v>180</v>
      </c>
      <c r="C254" s="9">
        <v>2100000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f t="shared" si="124"/>
        <v>0</v>
      </c>
      <c r="R254" s="9">
        <f>+D254-Q254</f>
        <v>0</v>
      </c>
    </row>
    <row r="255" spans="1:18" s="15" customFormat="1" ht="30" x14ac:dyDescent="0.25">
      <c r="A255" s="8" t="s">
        <v>246</v>
      </c>
      <c r="B255" s="42" t="s">
        <v>39</v>
      </c>
      <c r="C255" s="14">
        <f t="shared" ref="C255:R255" si="125">+C256+C257</f>
        <v>0</v>
      </c>
      <c r="D255" s="14">
        <v>0</v>
      </c>
      <c r="E255" s="14">
        <f t="shared" si="125"/>
        <v>0</v>
      </c>
      <c r="F255" s="14">
        <f t="shared" si="125"/>
        <v>0</v>
      </c>
      <c r="G255" s="14">
        <f t="shared" si="125"/>
        <v>0</v>
      </c>
      <c r="H255" s="14">
        <f t="shared" si="125"/>
        <v>0</v>
      </c>
      <c r="I255" s="14">
        <f t="shared" si="125"/>
        <v>0</v>
      </c>
      <c r="J255" s="14">
        <f t="shared" si="125"/>
        <v>0</v>
      </c>
      <c r="K255" s="14">
        <f t="shared" si="125"/>
        <v>0</v>
      </c>
      <c r="L255" s="14">
        <f t="shared" si="125"/>
        <v>0</v>
      </c>
      <c r="M255" s="14">
        <f t="shared" si="125"/>
        <v>0</v>
      </c>
      <c r="N255" s="14">
        <f t="shared" si="125"/>
        <v>0</v>
      </c>
      <c r="O255" s="14">
        <f t="shared" si="125"/>
        <v>0</v>
      </c>
      <c r="P255" s="14">
        <f t="shared" si="125"/>
        <v>0</v>
      </c>
      <c r="Q255" s="14">
        <f t="shared" si="125"/>
        <v>0</v>
      </c>
      <c r="R255" s="14">
        <f t="shared" si="125"/>
        <v>0</v>
      </c>
    </row>
    <row r="256" spans="1:18" s="7" customFormat="1" ht="30" x14ac:dyDescent="0.25">
      <c r="A256" s="16" t="s">
        <v>181</v>
      </c>
      <c r="B256" s="42" t="s">
        <v>183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f t="shared" ref="Q256:Q257" si="126">+E256+F256+G256+H256+I256+J256+K256+L256+M256+N256+O256+P256</f>
        <v>0</v>
      </c>
      <c r="R256" s="9">
        <f>+D256-Q256</f>
        <v>0</v>
      </c>
    </row>
    <row r="257" spans="1:20" s="7" customFormat="1" x14ac:dyDescent="0.25">
      <c r="A257" s="16" t="s">
        <v>182</v>
      </c>
      <c r="B257" s="42" t="s">
        <v>184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f t="shared" si="126"/>
        <v>0</v>
      </c>
      <c r="R257" s="9">
        <f>+D257-Q257</f>
        <v>0</v>
      </c>
    </row>
    <row r="258" spans="1:20" s="15" customFormat="1" x14ac:dyDescent="0.25">
      <c r="A258" s="8">
        <v>5.4</v>
      </c>
      <c r="B258" s="40" t="s">
        <v>20</v>
      </c>
      <c r="C258" s="14">
        <f>+C259</f>
        <v>2000000</v>
      </c>
      <c r="D258" s="14">
        <v>0</v>
      </c>
      <c r="E258" s="14">
        <f t="shared" ref="E258:R260" si="127">+E259</f>
        <v>0</v>
      </c>
      <c r="F258" s="14">
        <f t="shared" si="127"/>
        <v>0</v>
      </c>
      <c r="G258" s="14">
        <f t="shared" si="127"/>
        <v>0</v>
      </c>
      <c r="H258" s="14">
        <f t="shared" si="127"/>
        <v>0</v>
      </c>
      <c r="I258" s="14">
        <f t="shared" si="127"/>
        <v>0</v>
      </c>
      <c r="J258" s="14">
        <f t="shared" si="127"/>
        <v>0</v>
      </c>
      <c r="K258" s="14">
        <f t="shared" si="127"/>
        <v>0</v>
      </c>
      <c r="L258" s="14">
        <f t="shared" si="127"/>
        <v>0</v>
      </c>
      <c r="M258" s="14">
        <f t="shared" si="127"/>
        <v>0</v>
      </c>
      <c r="N258" s="14">
        <f t="shared" si="127"/>
        <v>0</v>
      </c>
      <c r="O258" s="14">
        <f t="shared" si="127"/>
        <v>0</v>
      </c>
      <c r="P258" s="14">
        <f t="shared" si="127"/>
        <v>0</v>
      </c>
      <c r="Q258" s="14">
        <f t="shared" si="127"/>
        <v>0</v>
      </c>
      <c r="R258" s="14">
        <f t="shared" si="127"/>
        <v>0</v>
      </c>
    </row>
    <row r="259" spans="1:20" s="7" customFormat="1" x14ac:dyDescent="0.25">
      <c r="A259" s="16" t="s">
        <v>185</v>
      </c>
      <c r="B259" s="37" t="s">
        <v>186</v>
      </c>
      <c r="C259" s="9">
        <v>2000000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f t="shared" ref="Q259" si="128">+E259+F259+G259+H259+I259+J259+K259+L259+M259+N259+O259+P259</f>
        <v>0</v>
      </c>
      <c r="R259" s="9">
        <f>+D259-Q259</f>
        <v>0</v>
      </c>
    </row>
    <row r="260" spans="1:20" s="15" customFormat="1" x14ac:dyDescent="0.25">
      <c r="A260" s="8" t="s">
        <v>247</v>
      </c>
      <c r="B260" s="43" t="s">
        <v>249</v>
      </c>
      <c r="C260" s="14">
        <f>+C261</f>
        <v>0</v>
      </c>
      <c r="D260" s="14">
        <v>0</v>
      </c>
      <c r="E260" s="14">
        <f t="shared" si="127"/>
        <v>0</v>
      </c>
      <c r="F260" s="14">
        <f t="shared" si="127"/>
        <v>0</v>
      </c>
      <c r="G260" s="14">
        <f t="shared" si="127"/>
        <v>0</v>
      </c>
      <c r="H260" s="14">
        <f t="shared" si="127"/>
        <v>0</v>
      </c>
      <c r="I260" s="14">
        <f t="shared" si="127"/>
        <v>0</v>
      </c>
      <c r="J260" s="14">
        <f t="shared" si="127"/>
        <v>0</v>
      </c>
      <c r="K260" s="14">
        <f t="shared" si="127"/>
        <v>0</v>
      </c>
      <c r="L260" s="14">
        <f t="shared" si="127"/>
        <v>0</v>
      </c>
      <c r="M260" s="14">
        <f t="shared" si="127"/>
        <v>0</v>
      </c>
      <c r="N260" s="14">
        <f t="shared" si="127"/>
        <v>0</v>
      </c>
      <c r="O260" s="14">
        <f t="shared" si="127"/>
        <v>0</v>
      </c>
      <c r="P260" s="14">
        <f t="shared" si="127"/>
        <v>0</v>
      </c>
      <c r="Q260" s="14">
        <f t="shared" si="127"/>
        <v>0</v>
      </c>
      <c r="R260" s="14">
        <f t="shared" si="127"/>
        <v>0</v>
      </c>
    </row>
    <row r="261" spans="1:20" s="7" customFormat="1" x14ac:dyDescent="0.25">
      <c r="A261" s="16" t="s">
        <v>248</v>
      </c>
      <c r="B261" s="42" t="s">
        <v>249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f t="shared" ref="Q261:Q264" si="129">+E261+F261+G261+H261+I261+J261+K261+L261+M261+N261+O261+P261</f>
        <v>0</v>
      </c>
      <c r="R261" s="9">
        <f>+D261-Q261</f>
        <v>0</v>
      </c>
    </row>
    <row r="262" spans="1:20" s="15" customFormat="1" ht="30" x14ac:dyDescent="0.25">
      <c r="A262" s="8">
        <v>5.6</v>
      </c>
      <c r="B262" s="40" t="s">
        <v>21</v>
      </c>
      <c r="C262" s="14">
        <f t="shared" ref="C262:R262" si="130">+C263+C264</f>
        <v>150000</v>
      </c>
      <c r="D262" s="14">
        <v>0</v>
      </c>
      <c r="E262" s="14">
        <f t="shared" si="130"/>
        <v>0</v>
      </c>
      <c r="F262" s="14">
        <f t="shared" si="130"/>
        <v>0</v>
      </c>
      <c r="G262" s="14">
        <f t="shared" si="130"/>
        <v>0</v>
      </c>
      <c r="H262" s="14">
        <f t="shared" si="130"/>
        <v>0</v>
      </c>
      <c r="I262" s="14">
        <f t="shared" si="130"/>
        <v>0</v>
      </c>
      <c r="J262" s="14">
        <f t="shared" si="130"/>
        <v>0</v>
      </c>
      <c r="K262" s="14">
        <f t="shared" si="130"/>
        <v>0</v>
      </c>
      <c r="L262" s="14">
        <f t="shared" si="130"/>
        <v>0</v>
      </c>
      <c r="M262" s="14">
        <f t="shared" si="130"/>
        <v>0</v>
      </c>
      <c r="N262" s="14">
        <f t="shared" si="130"/>
        <v>0</v>
      </c>
      <c r="O262" s="14">
        <f t="shared" si="130"/>
        <v>0</v>
      </c>
      <c r="P262" s="14">
        <f t="shared" si="130"/>
        <v>0</v>
      </c>
      <c r="Q262" s="14">
        <f t="shared" si="130"/>
        <v>0</v>
      </c>
      <c r="R262" s="14">
        <f t="shared" si="130"/>
        <v>0</v>
      </c>
    </row>
    <row r="263" spans="1:20" s="7" customFormat="1" ht="30" x14ac:dyDescent="0.25">
      <c r="A263" s="16" t="s">
        <v>187</v>
      </c>
      <c r="B263" s="37" t="s">
        <v>190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f t="shared" si="129"/>
        <v>0</v>
      </c>
      <c r="R263" s="9">
        <f>+D263-Q263</f>
        <v>0</v>
      </c>
    </row>
    <row r="264" spans="1:20" s="7" customFormat="1" x14ac:dyDescent="0.25">
      <c r="A264" s="16" t="s">
        <v>189</v>
      </c>
      <c r="B264" s="37" t="s">
        <v>250</v>
      </c>
      <c r="C264" s="9">
        <v>150000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f t="shared" si="129"/>
        <v>0</v>
      </c>
      <c r="R264" s="9">
        <f>+D264-Q264</f>
        <v>0</v>
      </c>
    </row>
    <row r="265" spans="1:20" s="7" customFormat="1" x14ac:dyDescent="0.25">
      <c r="A265" s="13">
        <v>6</v>
      </c>
      <c r="B265" s="41" t="s">
        <v>23</v>
      </c>
      <c r="C265" s="14">
        <f>+C266</f>
        <v>7000000</v>
      </c>
      <c r="D265" s="14">
        <v>6485472.1499999994</v>
      </c>
      <c r="E265" s="14">
        <f t="shared" ref="E265:R265" si="131">+E266</f>
        <v>0</v>
      </c>
      <c r="F265" s="14">
        <f t="shared" si="131"/>
        <v>0</v>
      </c>
      <c r="G265" s="14">
        <f t="shared" si="131"/>
        <v>0</v>
      </c>
      <c r="H265" s="14">
        <f t="shared" si="131"/>
        <v>0</v>
      </c>
      <c r="I265" s="14">
        <f t="shared" si="131"/>
        <v>0</v>
      </c>
      <c r="J265" s="14">
        <f t="shared" si="131"/>
        <v>0</v>
      </c>
      <c r="K265" s="14">
        <f t="shared" si="131"/>
        <v>0</v>
      </c>
      <c r="L265" s="14">
        <f t="shared" si="131"/>
        <v>0</v>
      </c>
      <c r="M265" s="14">
        <f t="shared" si="131"/>
        <v>0</v>
      </c>
      <c r="N265" s="14">
        <f t="shared" si="131"/>
        <v>0</v>
      </c>
      <c r="O265" s="14">
        <f t="shared" si="131"/>
        <v>1930824.78</v>
      </c>
      <c r="P265" s="14">
        <f t="shared" si="131"/>
        <v>4554647.37</v>
      </c>
      <c r="Q265" s="14">
        <f t="shared" si="131"/>
        <v>6485472.1499999994</v>
      </c>
      <c r="R265" s="14">
        <f t="shared" si="131"/>
        <v>0</v>
      </c>
    </row>
    <row r="266" spans="1:20" s="15" customFormat="1" ht="30" x14ac:dyDescent="0.25">
      <c r="A266" s="8">
        <v>6.1</v>
      </c>
      <c r="B266" s="40" t="s">
        <v>40</v>
      </c>
      <c r="C266" s="14">
        <f t="shared" ref="C266:R266" si="132">C267+C269+C268+C270</f>
        <v>7000000</v>
      </c>
      <c r="D266" s="14">
        <v>6485472.1499999994</v>
      </c>
      <c r="E266" s="14">
        <f t="shared" si="132"/>
        <v>0</v>
      </c>
      <c r="F266" s="14">
        <f t="shared" si="132"/>
        <v>0</v>
      </c>
      <c r="G266" s="14">
        <f t="shared" si="132"/>
        <v>0</v>
      </c>
      <c r="H266" s="14">
        <f t="shared" si="132"/>
        <v>0</v>
      </c>
      <c r="I266" s="14">
        <f t="shared" si="132"/>
        <v>0</v>
      </c>
      <c r="J266" s="14">
        <f t="shared" si="132"/>
        <v>0</v>
      </c>
      <c r="K266" s="14">
        <f t="shared" si="132"/>
        <v>0</v>
      </c>
      <c r="L266" s="14">
        <f t="shared" si="132"/>
        <v>0</v>
      </c>
      <c r="M266" s="14">
        <f t="shared" si="132"/>
        <v>0</v>
      </c>
      <c r="N266" s="14">
        <f t="shared" si="132"/>
        <v>0</v>
      </c>
      <c r="O266" s="14">
        <f t="shared" si="132"/>
        <v>1930824.78</v>
      </c>
      <c r="P266" s="14">
        <f t="shared" si="132"/>
        <v>4554647.37</v>
      </c>
      <c r="Q266" s="14">
        <f t="shared" si="132"/>
        <v>6485472.1499999994</v>
      </c>
      <c r="R266" s="14">
        <f t="shared" si="132"/>
        <v>0</v>
      </c>
    </row>
    <row r="267" spans="1:20" s="7" customFormat="1" ht="60" x14ac:dyDescent="0.25">
      <c r="A267" s="16" t="s">
        <v>196</v>
      </c>
      <c r="B267" s="42" t="s">
        <v>204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f t="shared" ref="Q267:Q270" si="133">+E267+F267+G267+H267+I267+J267+K267+L267+M267+N267+O267+P267</f>
        <v>0</v>
      </c>
      <c r="R267" s="9">
        <f>+D267-Q267</f>
        <v>0</v>
      </c>
    </row>
    <row r="268" spans="1:20" s="7" customFormat="1" ht="45" x14ac:dyDescent="0.25">
      <c r="A268" s="16" t="s">
        <v>197</v>
      </c>
      <c r="B268" s="37" t="s">
        <v>277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f t="shared" si="133"/>
        <v>0</v>
      </c>
      <c r="R268" s="9">
        <f>+D268-Q268</f>
        <v>0</v>
      </c>
    </row>
    <row r="269" spans="1:20" s="7" customFormat="1" ht="30" x14ac:dyDescent="0.25">
      <c r="A269" s="16" t="s">
        <v>198</v>
      </c>
      <c r="B269" s="37" t="s">
        <v>216</v>
      </c>
      <c r="C269" s="9">
        <v>7000000</v>
      </c>
      <c r="D269" s="9">
        <v>6325882.7699999996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1882947.97</v>
      </c>
      <c r="P269" s="30">
        <v>4442934.8</v>
      </c>
      <c r="Q269" s="9">
        <f>+E269+F269+G269+H269+I269+J269+K269+L269+M269+N269+O269+P269</f>
        <v>6325882.7699999996</v>
      </c>
      <c r="R269" s="9">
        <f>+D269-Q269</f>
        <v>0</v>
      </c>
    </row>
    <row r="270" spans="1:20" s="7" customFormat="1" ht="45" x14ac:dyDescent="0.25">
      <c r="A270" s="16" t="s">
        <v>199</v>
      </c>
      <c r="B270" s="37" t="s">
        <v>293</v>
      </c>
      <c r="C270" s="9">
        <v>0</v>
      </c>
      <c r="D270" s="9">
        <v>159589.38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47876.81</v>
      </c>
      <c r="P270" s="30">
        <v>111712.57</v>
      </c>
      <c r="Q270" s="9">
        <f t="shared" si="133"/>
        <v>159589.38</v>
      </c>
      <c r="R270" s="9">
        <f>+D270-Q270</f>
        <v>0</v>
      </c>
    </row>
    <row r="271" spans="1:20" s="15" customFormat="1" x14ac:dyDescent="0.25">
      <c r="A271" s="8"/>
      <c r="B271" s="40"/>
      <c r="C271" s="14"/>
      <c r="D271" s="14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20" s="12" customFormat="1" ht="30.75" customHeight="1" x14ac:dyDescent="0.25">
      <c r="A272" s="48" t="s">
        <v>292</v>
      </c>
      <c r="B272" s="48"/>
      <c r="C272" s="24">
        <f t="shared" ref="C272:O272" si="134">+C273+C276</f>
        <v>2270546</v>
      </c>
      <c r="D272" s="24">
        <f>+D273+D276</f>
        <v>1565477.7400000002</v>
      </c>
      <c r="E272" s="24">
        <f t="shared" si="134"/>
        <v>0</v>
      </c>
      <c r="F272" s="24">
        <f t="shared" si="134"/>
        <v>99091.49</v>
      </c>
      <c r="G272" s="24">
        <f t="shared" si="134"/>
        <v>40855.289999999994</v>
      </c>
      <c r="H272" s="24">
        <f t="shared" si="134"/>
        <v>643366.63</v>
      </c>
      <c r="I272" s="24">
        <f t="shared" si="134"/>
        <v>109341.59999999998</v>
      </c>
      <c r="J272" s="24">
        <f t="shared" si="134"/>
        <v>32287.890000000014</v>
      </c>
      <c r="K272" s="24">
        <f t="shared" si="134"/>
        <v>0</v>
      </c>
      <c r="L272" s="24">
        <f t="shared" si="134"/>
        <v>0</v>
      </c>
      <c r="M272" s="24">
        <f t="shared" si="134"/>
        <v>38764.69</v>
      </c>
      <c r="N272" s="24">
        <f t="shared" si="134"/>
        <v>213496.88</v>
      </c>
      <c r="O272" s="24">
        <f t="shared" si="134"/>
        <v>108530.76</v>
      </c>
      <c r="P272" s="24">
        <f>+P273+P276</f>
        <v>137133.24</v>
      </c>
      <c r="Q272" s="24">
        <f>+Q273+Q276</f>
        <v>1422868.4700000002</v>
      </c>
      <c r="R272" s="24">
        <f t="shared" ref="R272" si="135">+R273+R276+R279</f>
        <v>142609.27000000002</v>
      </c>
      <c r="T272" s="30"/>
    </row>
    <row r="273" spans="1:21" s="15" customFormat="1" x14ac:dyDescent="0.25">
      <c r="A273" s="13">
        <v>2</v>
      </c>
      <c r="B273" s="41" t="s">
        <v>6</v>
      </c>
      <c r="C273" s="14">
        <f>+C274</f>
        <v>2270546</v>
      </c>
      <c r="D273" s="14">
        <f t="shared" ref="D273:R274" si="136">+D274</f>
        <v>1549152.0000000002</v>
      </c>
      <c r="E273" s="14">
        <f t="shared" si="136"/>
        <v>0</v>
      </c>
      <c r="F273" s="14">
        <f t="shared" si="136"/>
        <v>99091.49</v>
      </c>
      <c r="G273" s="14">
        <f t="shared" si="136"/>
        <v>40855.289999999994</v>
      </c>
      <c r="H273" s="14">
        <f t="shared" si="136"/>
        <v>643366.63</v>
      </c>
      <c r="I273" s="14">
        <f t="shared" si="136"/>
        <v>109341.59999999998</v>
      </c>
      <c r="J273" s="14">
        <f t="shared" si="136"/>
        <v>32287.890000000014</v>
      </c>
      <c r="K273" s="14">
        <f t="shared" si="136"/>
        <v>0</v>
      </c>
      <c r="L273" s="14">
        <f t="shared" si="136"/>
        <v>0</v>
      </c>
      <c r="M273" s="14">
        <f t="shared" si="136"/>
        <v>38764.69</v>
      </c>
      <c r="N273" s="14">
        <f t="shared" si="136"/>
        <v>213496.88</v>
      </c>
      <c r="O273" s="14">
        <f t="shared" si="136"/>
        <v>108530.76</v>
      </c>
      <c r="P273" s="14">
        <f>+P274</f>
        <v>120807.5</v>
      </c>
      <c r="Q273" s="14">
        <f>+Q274</f>
        <v>1406542.7300000002</v>
      </c>
      <c r="R273" s="14">
        <f t="shared" si="136"/>
        <v>142609.27000000002</v>
      </c>
      <c r="T273" s="21"/>
    </row>
    <row r="274" spans="1:21" s="15" customFormat="1" ht="30" x14ac:dyDescent="0.25">
      <c r="A274" s="8">
        <v>2.6</v>
      </c>
      <c r="B274" s="40" t="s">
        <v>8</v>
      </c>
      <c r="C274" s="14">
        <f>+C275</f>
        <v>2270546</v>
      </c>
      <c r="D274" s="14">
        <f t="shared" ref="D274:O274" si="137">+D275</f>
        <v>1549152.0000000002</v>
      </c>
      <c r="E274" s="14">
        <f t="shared" si="137"/>
        <v>0</v>
      </c>
      <c r="F274" s="14">
        <f t="shared" si="137"/>
        <v>99091.49</v>
      </c>
      <c r="G274" s="14">
        <f t="shared" si="137"/>
        <v>40855.289999999994</v>
      </c>
      <c r="H274" s="14">
        <f t="shared" si="137"/>
        <v>643366.63</v>
      </c>
      <c r="I274" s="14">
        <f t="shared" si="137"/>
        <v>109341.59999999998</v>
      </c>
      <c r="J274" s="14">
        <f t="shared" si="137"/>
        <v>32287.890000000014</v>
      </c>
      <c r="K274" s="14">
        <f t="shared" si="137"/>
        <v>0</v>
      </c>
      <c r="L274" s="14">
        <f t="shared" si="137"/>
        <v>0</v>
      </c>
      <c r="M274" s="14">
        <f t="shared" si="137"/>
        <v>38764.69</v>
      </c>
      <c r="N274" s="14">
        <f t="shared" si="137"/>
        <v>213496.88</v>
      </c>
      <c r="O274" s="14">
        <f t="shared" si="137"/>
        <v>108530.76</v>
      </c>
      <c r="P274" s="14">
        <f>+P275</f>
        <v>120807.5</v>
      </c>
      <c r="Q274" s="14">
        <f t="shared" si="136"/>
        <v>1406542.7300000002</v>
      </c>
      <c r="R274" s="14">
        <f t="shared" si="136"/>
        <v>142609.27000000002</v>
      </c>
    </row>
    <row r="275" spans="1:21" s="7" customFormat="1" ht="30" x14ac:dyDescent="0.25">
      <c r="A275" s="16" t="s">
        <v>94</v>
      </c>
      <c r="B275" s="37" t="s">
        <v>8</v>
      </c>
      <c r="C275" s="9">
        <v>2270546</v>
      </c>
      <c r="D275" s="9">
        <v>1549152.0000000002</v>
      </c>
      <c r="E275" s="9">
        <v>0</v>
      </c>
      <c r="F275" s="9">
        <v>99091.49</v>
      </c>
      <c r="G275" s="9">
        <f>139946.78-99091.49</f>
        <v>40855.289999999994</v>
      </c>
      <c r="H275" s="9">
        <f>783313.41-139946.78</f>
        <v>643366.63</v>
      </c>
      <c r="I275" s="9">
        <f>892655.01-783313.41</f>
        <v>109341.59999999998</v>
      </c>
      <c r="J275" s="9">
        <f>924942.9-892655.01</f>
        <v>32287.890000000014</v>
      </c>
      <c r="K275" s="9">
        <v>0</v>
      </c>
      <c r="L275" s="9">
        <v>0</v>
      </c>
      <c r="M275" s="9">
        <v>38764.69</v>
      </c>
      <c r="N275" s="9">
        <v>213496.88</v>
      </c>
      <c r="O275" s="9">
        <v>108530.76</v>
      </c>
      <c r="P275" s="30">
        <v>120807.5</v>
      </c>
      <c r="Q275" s="9">
        <f>+E275+F275+G275+H275+I275+J275+K275+L275+M275+N275+O275+P275</f>
        <v>1406542.7300000002</v>
      </c>
      <c r="R275" s="9">
        <f>+D275-Q275</f>
        <v>142609.27000000002</v>
      </c>
      <c r="T275" s="10"/>
    </row>
    <row r="276" spans="1:21" s="15" customFormat="1" x14ac:dyDescent="0.25">
      <c r="A276" s="13">
        <v>3</v>
      </c>
      <c r="B276" s="41" t="s">
        <v>10</v>
      </c>
      <c r="C276" s="14">
        <f>+C277</f>
        <v>0</v>
      </c>
      <c r="D276" s="14">
        <f>+D277+D279</f>
        <v>16325.74</v>
      </c>
      <c r="E276" s="14">
        <f t="shared" ref="E276:O276" si="138">+E277+E279</f>
        <v>0</v>
      </c>
      <c r="F276" s="14">
        <f t="shared" si="138"/>
        <v>0</v>
      </c>
      <c r="G276" s="14">
        <f t="shared" si="138"/>
        <v>0</v>
      </c>
      <c r="H276" s="14">
        <f t="shared" si="138"/>
        <v>0</v>
      </c>
      <c r="I276" s="14">
        <f t="shared" si="138"/>
        <v>0</v>
      </c>
      <c r="J276" s="14">
        <f t="shared" si="138"/>
        <v>0</v>
      </c>
      <c r="K276" s="14">
        <f t="shared" si="138"/>
        <v>0</v>
      </c>
      <c r="L276" s="14">
        <f t="shared" si="138"/>
        <v>0</v>
      </c>
      <c r="M276" s="14">
        <f t="shared" si="138"/>
        <v>0</v>
      </c>
      <c r="N276" s="14">
        <f t="shared" si="138"/>
        <v>0</v>
      </c>
      <c r="O276" s="14">
        <f t="shared" si="138"/>
        <v>0</v>
      </c>
      <c r="P276" s="14">
        <f>+P277+P279</f>
        <v>16325.74</v>
      </c>
      <c r="Q276" s="14">
        <f>+Q277+Q279</f>
        <v>16325.74</v>
      </c>
      <c r="R276" s="14">
        <f t="shared" ref="D276:R279" si="139">+R277</f>
        <v>0</v>
      </c>
      <c r="T276" s="21"/>
      <c r="U276" s="21"/>
    </row>
    <row r="277" spans="1:21" s="15" customFormat="1" ht="30" x14ac:dyDescent="0.25">
      <c r="A277" s="8">
        <v>3.4</v>
      </c>
      <c r="B277" s="40" t="s">
        <v>34</v>
      </c>
      <c r="C277" s="14">
        <f>+C278</f>
        <v>0</v>
      </c>
      <c r="D277" s="14">
        <f t="shared" si="139"/>
        <v>0</v>
      </c>
      <c r="E277" s="14">
        <f t="shared" si="139"/>
        <v>0</v>
      </c>
      <c r="F277" s="14">
        <f t="shared" si="139"/>
        <v>0</v>
      </c>
      <c r="G277" s="14">
        <f t="shared" si="139"/>
        <v>0</v>
      </c>
      <c r="H277" s="14">
        <f t="shared" si="139"/>
        <v>0</v>
      </c>
      <c r="I277" s="14">
        <f t="shared" si="139"/>
        <v>0</v>
      </c>
      <c r="J277" s="14">
        <f t="shared" si="139"/>
        <v>0</v>
      </c>
      <c r="K277" s="14">
        <f t="shared" si="139"/>
        <v>0</v>
      </c>
      <c r="L277" s="14">
        <f t="shared" si="139"/>
        <v>0</v>
      </c>
      <c r="M277" s="14">
        <f t="shared" si="139"/>
        <v>0</v>
      </c>
      <c r="N277" s="14">
        <f t="shared" si="139"/>
        <v>0</v>
      </c>
      <c r="O277" s="14">
        <f t="shared" si="139"/>
        <v>0</v>
      </c>
      <c r="P277" s="14">
        <f>+P278</f>
        <v>0</v>
      </c>
      <c r="Q277" s="14">
        <f t="shared" si="139"/>
        <v>0</v>
      </c>
      <c r="R277" s="14">
        <f t="shared" si="139"/>
        <v>0</v>
      </c>
    </row>
    <row r="278" spans="1:21" s="7" customFormat="1" ht="30" x14ac:dyDescent="0.25">
      <c r="A278" s="16" t="s">
        <v>135</v>
      </c>
      <c r="B278" s="37" t="s">
        <v>136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f>+E278+F278+G278+H278+I278+J278+K278+L278+M278+N278+O278+P278</f>
        <v>0</v>
      </c>
      <c r="R278" s="9">
        <f>+C278-Q278</f>
        <v>0</v>
      </c>
      <c r="U278" s="10"/>
    </row>
    <row r="279" spans="1:21" s="7" customFormat="1" x14ac:dyDescent="0.25">
      <c r="A279" s="8">
        <v>3.9</v>
      </c>
      <c r="B279" s="40" t="s">
        <v>15</v>
      </c>
      <c r="C279" s="9"/>
      <c r="D279" s="14">
        <f t="shared" si="139"/>
        <v>16325.74</v>
      </c>
      <c r="E279" s="14">
        <f t="shared" si="139"/>
        <v>0</v>
      </c>
      <c r="F279" s="14">
        <f t="shared" si="139"/>
        <v>0</v>
      </c>
      <c r="G279" s="14">
        <f t="shared" si="139"/>
        <v>0</v>
      </c>
      <c r="H279" s="14">
        <f t="shared" si="139"/>
        <v>0</v>
      </c>
      <c r="I279" s="14">
        <f t="shared" si="139"/>
        <v>0</v>
      </c>
      <c r="J279" s="14">
        <f t="shared" si="139"/>
        <v>0</v>
      </c>
      <c r="K279" s="14">
        <f t="shared" si="139"/>
        <v>0</v>
      </c>
      <c r="L279" s="14">
        <f t="shared" si="139"/>
        <v>0</v>
      </c>
      <c r="M279" s="14">
        <f t="shared" si="139"/>
        <v>0</v>
      </c>
      <c r="N279" s="14">
        <f t="shared" si="139"/>
        <v>0</v>
      </c>
      <c r="O279" s="14">
        <f t="shared" si="139"/>
        <v>0</v>
      </c>
      <c r="P279" s="14">
        <f>+P280</f>
        <v>16325.74</v>
      </c>
      <c r="Q279" s="14">
        <f t="shared" si="139"/>
        <v>16325.74</v>
      </c>
      <c r="R279" s="14">
        <f>+R280</f>
        <v>0</v>
      </c>
    </row>
    <row r="280" spans="1:21" s="7" customFormat="1" ht="30" x14ac:dyDescent="0.25">
      <c r="A280" s="16" t="s">
        <v>159</v>
      </c>
      <c r="B280" s="37" t="s">
        <v>164</v>
      </c>
      <c r="C280" s="9">
        <v>0</v>
      </c>
      <c r="D280" s="9">
        <v>16325.74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16325.74</v>
      </c>
      <c r="Q280" s="9">
        <f>+E280+F280+G280+H280+I280+J280+K280+L280+M280+N280+O280+P280</f>
        <v>16325.74</v>
      </c>
      <c r="R280" s="9">
        <f>+D280-Q280</f>
        <v>0</v>
      </c>
      <c r="T280" s="10"/>
    </row>
    <row r="281" spans="1:21" s="7" customFormat="1" x14ac:dyDescent="0.25">
      <c r="A281" s="8"/>
      <c r="B281" s="40"/>
      <c r="C281" s="9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21" s="33" customFormat="1" ht="32.25" customHeight="1" x14ac:dyDescent="0.25">
      <c r="A282" s="51" t="s">
        <v>44</v>
      </c>
      <c r="B282" s="51"/>
      <c r="C282" s="32">
        <f>+C283</f>
        <v>5140797</v>
      </c>
      <c r="D282" s="32">
        <f t="shared" ref="D282:R282" si="140">+D283</f>
        <v>4262557.0199999996</v>
      </c>
      <c r="E282" s="32">
        <f t="shared" si="140"/>
        <v>397363.57</v>
      </c>
      <c r="F282" s="32">
        <f t="shared" si="140"/>
        <v>3020.4099999999744</v>
      </c>
      <c r="G282" s="32">
        <f t="shared" si="140"/>
        <v>781028.09</v>
      </c>
      <c r="H282" s="32">
        <f t="shared" si="140"/>
        <v>410529.25</v>
      </c>
      <c r="I282" s="32">
        <f t="shared" si="140"/>
        <v>382820.08999999985</v>
      </c>
      <c r="J282" s="32">
        <f t="shared" si="140"/>
        <v>381887.90000000014</v>
      </c>
      <c r="K282" s="32">
        <f t="shared" si="140"/>
        <v>304736.67</v>
      </c>
      <c r="L282" s="32">
        <f>+L283</f>
        <v>252515.74</v>
      </c>
      <c r="M282" s="32">
        <f t="shared" si="140"/>
        <v>227338.32</v>
      </c>
      <c r="N282" s="32">
        <f t="shared" si="140"/>
        <v>432763.67</v>
      </c>
      <c r="O282" s="32">
        <f t="shared" si="140"/>
        <v>129257.49</v>
      </c>
      <c r="P282" s="32">
        <f t="shared" si="140"/>
        <v>279093.74</v>
      </c>
      <c r="Q282" s="32">
        <f>+Q283</f>
        <v>3982354.9399999995</v>
      </c>
      <c r="R282" s="32">
        <f t="shared" si="140"/>
        <v>280202.08000000007</v>
      </c>
      <c r="T282" s="34"/>
    </row>
    <row r="283" spans="1:21" s="15" customFormat="1" x14ac:dyDescent="0.25">
      <c r="A283" s="13">
        <v>2</v>
      </c>
      <c r="B283" s="41" t="s">
        <v>6</v>
      </c>
      <c r="C283" s="14">
        <f>+C284</f>
        <v>5140797</v>
      </c>
      <c r="D283" s="14">
        <f t="shared" ref="D283:R283" si="141">+D284</f>
        <v>4262557.0199999996</v>
      </c>
      <c r="E283" s="14">
        <f t="shared" si="141"/>
        <v>397363.57</v>
      </c>
      <c r="F283" s="14">
        <f t="shared" si="141"/>
        <v>3020.4099999999744</v>
      </c>
      <c r="G283" s="14">
        <f t="shared" si="141"/>
        <v>781028.09</v>
      </c>
      <c r="H283" s="14">
        <f t="shared" si="141"/>
        <v>410529.25</v>
      </c>
      <c r="I283" s="14">
        <f t="shared" si="141"/>
        <v>382820.08999999985</v>
      </c>
      <c r="J283" s="14">
        <f t="shared" si="141"/>
        <v>381887.90000000014</v>
      </c>
      <c r="K283" s="14">
        <f t="shared" si="141"/>
        <v>304736.67</v>
      </c>
      <c r="L283" s="14">
        <f t="shared" si="141"/>
        <v>252515.74</v>
      </c>
      <c r="M283" s="14">
        <f t="shared" si="141"/>
        <v>227338.32</v>
      </c>
      <c r="N283" s="14">
        <f t="shared" si="141"/>
        <v>432763.67</v>
      </c>
      <c r="O283" s="14">
        <f t="shared" si="141"/>
        <v>129257.49</v>
      </c>
      <c r="P283" s="14">
        <f t="shared" si="141"/>
        <v>279093.74</v>
      </c>
      <c r="Q283" s="14">
        <f t="shared" si="141"/>
        <v>3982354.9399999995</v>
      </c>
      <c r="R283" s="14">
        <f t="shared" si="141"/>
        <v>280202.08000000007</v>
      </c>
    </row>
    <row r="284" spans="1:21" s="15" customFormat="1" ht="30" x14ac:dyDescent="0.25">
      <c r="A284" s="8">
        <v>2.6</v>
      </c>
      <c r="B284" s="40" t="s">
        <v>8</v>
      </c>
      <c r="C284" s="14">
        <f t="shared" ref="C284:P284" si="142">+C285</f>
        <v>5140797</v>
      </c>
      <c r="D284" s="14">
        <f t="shared" si="142"/>
        <v>4262557.0199999996</v>
      </c>
      <c r="E284" s="14">
        <f t="shared" si="142"/>
        <v>397363.57</v>
      </c>
      <c r="F284" s="14">
        <f t="shared" si="142"/>
        <v>3020.4099999999744</v>
      </c>
      <c r="G284" s="14">
        <f t="shared" si="142"/>
        <v>781028.09</v>
      </c>
      <c r="H284" s="14">
        <f t="shared" si="142"/>
        <v>410529.25</v>
      </c>
      <c r="I284" s="14">
        <f t="shared" si="142"/>
        <v>382820.08999999985</v>
      </c>
      <c r="J284" s="14">
        <f t="shared" si="142"/>
        <v>381887.90000000014</v>
      </c>
      <c r="K284" s="14">
        <f t="shared" si="142"/>
        <v>304736.67</v>
      </c>
      <c r="L284" s="14">
        <f t="shared" si="142"/>
        <v>252515.74</v>
      </c>
      <c r="M284" s="14">
        <f t="shared" si="142"/>
        <v>227338.32</v>
      </c>
      <c r="N284" s="14">
        <f t="shared" si="142"/>
        <v>432763.67</v>
      </c>
      <c r="O284" s="14">
        <f t="shared" si="142"/>
        <v>129257.49</v>
      </c>
      <c r="P284" s="14">
        <f t="shared" si="142"/>
        <v>279093.74</v>
      </c>
      <c r="Q284" s="14">
        <f>+Q285</f>
        <v>3982354.9399999995</v>
      </c>
      <c r="R284" s="14">
        <f>+R285</f>
        <v>280202.08000000007</v>
      </c>
      <c r="T284" s="21"/>
    </row>
    <row r="285" spans="1:21" s="7" customFormat="1" ht="30" x14ac:dyDescent="0.25">
      <c r="A285" s="16" t="s">
        <v>94</v>
      </c>
      <c r="B285" s="37" t="s">
        <v>8</v>
      </c>
      <c r="C285" s="9">
        <v>5140797</v>
      </c>
      <c r="D285" s="9">
        <v>4262557.0199999996</v>
      </c>
      <c r="E285" s="9">
        <v>397363.57</v>
      </c>
      <c r="F285" s="9">
        <f>400383.98-397363.57</f>
        <v>3020.4099999999744</v>
      </c>
      <c r="G285" s="9">
        <f>1181412.07-397363.57-3020.41</f>
        <v>781028.09</v>
      </c>
      <c r="H285" s="9">
        <f>1591941.32-1181412.07</f>
        <v>410529.25</v>
      </c>
      <c r="I285" s="9">
        <f>1974761.41-1591941.32</f>
        <v>382820.08999999985</v>
      </c>
      <c r="J285" s="9">
        <f>2356649.31-1974761.41</f>
        <v>381887.90000000014</v>
      </c>
      <c r="K285" s="9">
        <v>304736.67</v>
      </c>
      <c r="L285" s="9">
        <v>252515.74</v>
      </c>
      <c r="M285" s="9">
        <v>227338.32</v>
      </c>
      <c r="N285" s="9">
        <v>432763.67</v>
      </c>
      <c r="O285" s="9">
        <v>129257.49</v>
      </c>
      <c r="P285" s="30">
        <v>279093.74</v>
      </c>
      <c r="Q285" s="9">
        <f>+E285+F285+G285+H285+I285+J285+K285+L285+M285+N285+O285+P285</f>
        <v>3982354.9399999995</v>
      </c>
      <c r="R285" s="9">
        <f>+D285-Q285</f>
        <v>280202.08000000007</v>
      </c>
      <c r="T285" s="10"/>
      <c r="U285" s="10"/>
    </row>
    <row r="286" spans="1:21" s="7" customFormat="1" x14ac:dyDescent="0.25">
      <c r="A286" s="8"/>
      <c r="B286" s="40"/>
      <c r="C286" s="9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21" s="12" customFormat="1" ht="33" customHeight="1" x14ac:dyDescent="0.25">
      <c r="A287" s="48" t="s">
        <v>45</v>
      </c>
      <c r="B287" s="48"/>
      <c r="C287" s="11">
        <f>+C288+C299</f>
        <v>741740</v>
      </c>
      <c r="D287" s="11">
        <f>+D288+D299</f>
        <v>1143856.22</v>
      </c>
      <c r="E287" s="11">
        <f t="shared" ref="E287:R287" si="143">+E288+E299</f>
        <v>0</v>
      </c>
      <c r="F287" s="11">
        <f t="shared" si="143"/>
        <v>0</v>
      </c>
      <c r="G287" s="11">
        <f t="shared" si="143"/>
        <v>146550.64000000001</v>
      </c>
      <c r="H287" s="11">
        <f t="shared" si="143"/>
        <v>189685.52000000002</v>
      </c>
      <c r="I287" s="11">
        <f t="shared" si="143"/>
        <v>64799.94</v>
      </c>
      <c r="J287" s="11">
        <f t="shared" si="143"/>
        <v>146215.37</v>
      </c>
      <c r="K287" s="11">
        <f t="shared" si="143"/>
        <v>130667.24</v>
      </c>
      <c r="L287" s="11">
        <f t="shared" si="143"/>
        <v>76389.08</v>
      </c>
      <c r="M287" s="11">
        <f t="shared" si="143"/>
        <v>0</v>
      </c>
      <c r="N287" s="11">
        <f>+N288+N299</f>
        <v>208806.75</v>
      </c>
      <c r="O287" s="11">
        <f>+O288+O299</f>
        <v>51617.41</v>
      </c>
      <c r="P287" s="11">
        <f>+P288+P299</f>
        <v>81656.31</v>
      </c>
      <c r="Q287" s="11">
        <f>+Q288+Q299</f>
        <v>1096388.26</v>
      </c>
      <c r="R287" s="11">
        <f t="shared" si="143"/>
        <v>47467.960000000021</v>
      </c>
      <c r="T287" s="30"/>
    </row>
    <row r="288" spans="1:21" s="15" customFormat="1" x14ac:dyDescent="0.25">
      <c r="A288" s="13">
        <v>2</v>
      </c>
      <c r="B288" s="41" t="s">
        <v>6</v>
      </c>
      <c r="C288" s="14">
        <f t="shared" ref="C288:R288" si="144">+C289+C294+C297</f>
        <v>659455</v>
      </c>
      <c r="D288" s="14">
        <f>+D289+D294+D297</f>
        <v>888737.14</v>
      </c>
      <c r="E288" s="14">
        <f t="shared" si="144"/>
        <v>0</v>
      </c>
      <c r="F288" s="14">
        <f t="shared" si="144"/>
        <v>0</v>
      </c>
      <c r="G288" s="14">
        <f t="shared" si="144"/>
        <v>146550.64000000001</v>
      </c>
      <c r="H288" s="14">
        <f t="shared" si="144"/>
        <v>159612.52000000002</v>
      </c>
      <c r="I288" s="14">
        <f t="shared" si="144"/>
        <v>62111.14</v>
      </c>
      <c r="J288" s="14">
        <f t="shared" si="144"/>
        <v>146045.37</v>
      </c>
      <c r="K288" s="14">
        <f t="shared" si="144"/>
        <v>88251.35</v>
      </c>
      <c r="L288" s="14">
        <f t="shared" si="144"/>
        <v>61665.2</v>
      </c>
      <c r="M288" s="14">
        <f t="shared" si="144"/>
        <v>0</v>
      </c>
      <c r="N288" s="14">
        <f t="shared" si="144"/>
        <v>50941.43</v>
      </c>
      <c r="O288" s="14">
        <f t="shared" si="144"/>
        <v>50217.41</v>
      </c>
      <c r="P288" s="14">
        <f>+P289+P294+P297</f>
        <v>75874.12</v>
      </c>
      <c r="Q288" s="14">
        <f t="shared" si="144"/>
        <v>841269.18</v>
      </c>
      <c r="R288" s="14">
        <f t="shared" si="144"/>
        <v>47467.960000000021</v>
      </c>
    </row>
    <row r="289" spans="1:20" s="15" customFormat="1" ht="45" x14ac:dyDescent="0.25">
      <c r="A289" s="18">
        <v>2.1</v>
      </c>
      <c r="B289" s="40" t="s">
        <v>49</v>
      </c>
      <c r="C289" s="14">
        <f t="shared" ref="C289:R289" si="145">+C290+C293+C291+C292</f>
        <v>489220</v>
      </c>
      <c r="D289" s="14">
        <f>+D290+D293+D291+D292</f>
        <v>734559.8</v>
      </c>
      <c r="E289" s="14">
        <f t="shared" si="145"/>
        <v>0</v>
      </c>
      <c r="F289" s="14">
        <f t="shared" si="145"/>
        <v>0</v>
      </c>
      <c r="G289" s="14">
        <f t="shared" si="145"/>
        <v>107909.3</v>
      </c>
      <c r="H289" s="14">
        <f t="shared" si="145"/>
        <v>44076.520000000004</v>
      </c>
      <c r="I289" s="14">
        <f t="shared" si="145"/>
        <v>62111.14</v>
      </c>
      <c r="J289" s="14">
        <f t="shared" si="145"/>
        <v>146045.37</v>
      </c>
      <c r="K289" s="14">
        <f t="shared" si="145"/>
        <v>88251.35</v>
      </c>
      <c r="L289" s="14">
        <f t="shared" si="145"/>
        <v>61665.2</v>
      </c>
      <c r="M289" s="14">
        <f t="shared" si="145"/>
        <v>0</v>
      </c>
      <c r="N289" s="14">
        <f t="shared" si="145"/>
        <v>50941.43</v>
      </c>
      <c r="O289" s="14">
        <f t="shared" si="145"/>
        <v>50217.41</v>
      </c>
      <c r="P289" s="14">
        <f>+P290+P293+P291+P292</f>
        <v>75874.12</v>
      </c>
      <c r="Q289" s="14">
        <f>+Q290+Q293+Q291+Q292</f>
        <v>687091.84000000008</v>
      </c>
      <c r="R289" s="14">
        <f t="shared" si="145"/>
        <v>47467.960000000021</v>
      </c>
      <c r="T289" s="21"/>
    </row>
    <row r="290" spans="1:20" s="7" customFormat="1" ht="30" x14ac:dyDescent="0.25">
      <c r="A290" s="16" t="s">
        <v>76</v>
      </c>
      <c r="B290" s="37" t="s">
        <v>81</v>
      </c>
      <c r="C290" s="9">
        <v>280090</v>
      </c>
      <c r="D290" s="22">
        <v>522342.78</v>
      </c>
      <c r="E290" s="9">
        <v>0</v>
      </c>
      <c r="F290" s="9">
        <v>0</v>
      </c>
      <c r="G290" s="9">
        <v>76053.59</v>
      </c>
      <c r="H290" s="22">
        <v>28176.400000000001</v>
      </c>
      <c r="I290" s="22">
        <v>62111.14</v>
      </c>
      <c r="J290" s="22">
        <v>114378.3</v>
      </c>
      <c r="K290" s="9">
        <v>33499.08</v>
      </c>
      <c r="L290" s="9">
        <v>44413.68</v>
      </c>
      <c r="M290" s="9">
        <v>0</v>
      </c>
      <c r="N290" s="9">
        <v>25421.43</v>
      </c>
      <c r="O290" s="9">
        <v>16947.080000000002</v>
      </c>
      <c r="P290" s="30">
        <v>73874.12</v>
      </c>
      <c r="Q290" s="9">
        <f>+E290+F290+G290+H290+I290+J290+K290+L290+M290+N290+O290+P290</f>
        <v>474874.82</v>
      </c>
      <c r="R290" s="9">
        <f>+D290-Q290</f>
        <v>47467.960000000021</v>
      </c>
      <c r="T290" s="10"/>
    </row>
    <row r="291" spans="1:20" s="7" customFormat="1" ht="30" x14ac:dyDescent="0.25">
      <c r="A291" s="16" t="s">
        <v>77</v>
      </c>
      <c r="B291" s="37" t="s">
        <v>252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f t="shared" ref="Q291:Q298" si="146">+E291+F291+G291+H291+I291+J291+K291+L291+M291+N291+O291+P291</f>
        <v>0</v>
      </c>
      <c r="R291" s="9">
        <f>+D291-Q291</f>
        <v>0</v>
      </c>
    </row>
    <row r="292" spans="1:20" s="7" customFormat="1" ht="45" x14ac:dyDescent="0.25">
      <c r="A292" s="16" t="s">
        <v>78</v>
      </c>
      <c r="B292" s="37" t="s">
        <v>268</v>
      </c>
      <c r="C292" s="9">
        <v>106331</v>
      </c>
      <c r="D292" s="22">
        <v>74145.040000000008</v>
      </c>
      <c r="E292" s="9">
        <v>0</v>
      </c>
      <c r="F292" s="9">
        <v>0</v>
      </c>
      <c r="G292" s="9">
        <v>8413.89</v>
      </c>
      <c r="H292" s="22">
        <v>15900.12</v>
      </c>
      <c r="I292" s="22">
        <v>0</v>
      </c>
      <c r="J292" s="22">
        <v>0</v>
      </c>
      <c r="K292" s="9">
        <v>5259.47</v>
      </c>
      <c r="L292" s="9">
        <v>0</v>
      </c>
      <c r="M292" s="9">
        <v>0</v>
      </c>
      <c r="N292" s="9">
        <v>25520</v>
      </c>
      <c r="O292" s="9">
        <v>17051.560000000001</v>
      </c>
      <c r="P292" s="30">
        <v>2000</v>
      </c>
      <c r="Q292" s="9">
        <f t="shared" si="146"/>
        <v>74145.040000000008</v>
      </c>
      <c r="R292" s="9">
        <f>+D292-Q292</f>
        <v>0</v>
      </c>
    </row>
    <row r="293" spans="1:20" s="7" customFormat="1" x14ac:dyDescent="0.25">
      <c r="A293" s="16" t="s">
        <v>80</v>
      </c>
      <c r="B293" s="37" t="s">
        <v>85</v>
      </c>
      <c r="C293" s="9">
        <v>102799</v>
      </c>
      <c r="D293" s="22">
        <v>138071.98000000001</v>
      </c>
      <c r="E293" s="9">
        <v>0</v>
      </c>
      <c r="F293" s="9">
        <v>0</v>
      </c>
      <c r="G293" s="9">
        <v>23441.82</v>
      </c>
      <c r="H293" s="22">
        <v>0</v>
      </c>
      <c r="I293" s="22">
        <v>0</v>
      </c>
      <c r="J293" s="22">
        <v>31667.07</v>
      </c>
      <c r="K293" s="9">
        <v>49492.800000000003</v>
      </c>
      <c r="L293" s="9">
        <v>17251.52</v>
      </c>
      <c r="M293" s="9">
        <v>0</v>
      </c>
      <c r="N293" s="9">
        <v>0</v>
      </c>
      <c r="O293" s="9">
        <v>16218.77</v>
      </c>
      <c r="P293" s="9">
        <v>0</v>
      </c>
      <c r="Q293" s="9">
        <f t="shared" si="146"/>
        <v>138071.98000000001</v>
      </c>
      <c r="R293" s="9">
        <f>+D293-Q293</f>
        <v>0</v>
      </c>
      <c r="T293" s="10"/>
    </row>
    <row r="294" spans="1:20" s="15" customFormat="1" ht="30" x14ac:dyDescent="0.25">
      <c r="A294" s="8">
        <v>2.4</v>
      </c>
      <c r="B294" s="40" t="s">
        <v>29</v>
      </c>
      <c r="C294" s="14">
        <f t="shared" ref="C294:R294" si="147">+C295+C296</f>
        <v>170235</v>
      </c>
      <c r="D294" s="14">
        <f t="shared" si="147"/>
        <v>154177.34</v>
      </c>
      <c r="E294" s="14">
        <f t="shared" si="147"/>
        <v>0</v>
      </c>
      <c r="F294" s="14">
        <f t="shared" si="147"/>
        <v>0</v>
      </c>
      <c r="G294" s="14">
        <f t="shared" si="147"/>
        <v>38641.339999999997</v>
      </c>
      <c r="H294" s="14">
        <f t="shared" si="147"/>
        <v>115536</v>
      </c>
      <c r="I294" s="14">
        <f t="shared" si="147"/>
        <v>0</v>
      </c>
      <c r="J294" s="14">
        <f t="shared" si="147"/>
        <v>0</v>
      </c>
      <c r="K294" s="14">
        <f t="shared" si="147"/>
        <v>0</v>
      </c>
      <c r="L294" s="14">
        <f t="shared" si="147"/>
        <v>0</v>
      </c>
      <c r="M294" s="14">
        <f t="shared" si="147"/>
        <v>0</v>
      </c>
      <c r="N294" s="14">
        <f t="shared" si="147"/>
        <v>0</v>
      </c>
      <c r="O294" s="14">
        <f t="shared" si="147"/>
        <v>0</v>
      </c>
      <c r="P294" s="14">
        <f t="shared" si="147"/>
        <v>0</v>
      </c>
      <c r="Q294" s="14">
        <f>+Q295+Q296</f>
        <v>154177.34</v>
      </c>
      <c r="R294" s="14">
        <f t="shared" si="147"/>
        <v>0</v>
      </c>
    </row>
    <row r="295" spans="1:20" s="7" customFormat="1" x14ac:dyDescent="0.25">
      <c r="A295" s="16" t="s">
        <v>88</v>
      </c>
      <c r="B295" s="37" t="s">
        <v>90</v>
      </c>
      <c r="C295" s="9">
        <v>170235</v>
      </c>
      <c r="D295" s="22">
        <v>154177.34</v>
      </c>
      <c r="E295" s="9">
        <v>0</v>
      </c>
      <c r="F295" s="9">
        <v>0</v>
      </c>
      <c r="G295" s="9">
        <v>38641.339999999997</v>
      </c>
      <c r="H295" s="22">
        <v>115536</v>
      </c>
      <c r="I295" s="22">
        <v>0</v>
      </c>
      <c r="J295" s="22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f t="shared" si="146"/>
        <v>154177.34</v>
      </c>
      <c r="R295" s="9">
        <f>+D295-Q295</f>
        <v>0</v>
      </c>
      <c r="T295" s="10"/>
    </row>
    <row r="296" spans="1:20" s="7" customFormat="1" ht="30" x14ac:dyDescent="0.25">
      <c r="A296" s="16" t="s">
        <v>89</v>
      </c>
      <c r="B296" s="37" t="s">
        <v>269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f t="shared" si="146"/>
        <v>0</v>
      </c>
      <c r="R296" s="9">
        <f>+D296-Q296</f>
        <v>0</v>
      </c>
    </row>
    <row r="297" spans="1:20" s="15" customFormat="1" ht="30" x14ac:dyDescent="0.25">
      <c r="A297" s="8">
        <v>2.9</v>
      </c>
      <c r="B297" s="40" t="s">
        <v>32</v>
      </c>
      <c r="C297" s="14">
        <f>+C298</f>
        <v>0</v>
      </c>
      <c r="D297" s="14">
        <f t="shared" ref="D297:R297" si="148">+D298</f>
        <v>0</v>
      </c>
      <c r="E297" s="14">
        <f t="shared" si="148"/>
        <v>0</v>
      </c>
      <c r="F297" s="14">
        <f t="shared" si="148"/>
        <v>0</v>
      </c>
      <c r="G297" s="14">
        <f t="shared" si="148"/>
        <v>0</v>
      </c>
      <c r="H297" s="14">
        <f t="shared" si="148"/>
        <v>0</v>
      </c>
      <c r="I297" s="14">
        <f t="shared" si="148"/>
        <v>0</v>
      </c>
      <c r="J297" s="14">
        <f t="shared" si="148"/>
        <v>0</v>
      </c>
      <c r="K297" s="14">
        <f t="shared" si="148"/>
        <v>0</v>
      </c>
      <c r="L297" s="14">
        <f t="shared" si="148"/>
        <v>0</v>
      </c>
      <c r="M297" s="14">
        <f t="shared" si="148"/>
        <v>0</v>
      </c>
      <c r="N297" s="14">
        <f t="shared" si="148"/>
        <v>0</v>
      </c>
      <c r="O297" s="14">
        <f t="shared" si="148"/>
        <v>0</v>
      </c>
      <c r="P297" s="14">
        <f t="shared" si="148"/>
        <v>0</v>
      </c>
      <c r="Q297" s="14">
        <f t="shared" si="148"/>
        <v>0</v>
      </c>
      <c r="R297" s="14">
        <f t="shared" si="148"/>
        <v>0</v>
      </c>
    </row>
    <row r="298" spans="1:20" s="7" customFormat="1" x14ac:dyDescent="0.25">
      <c r="A298" s="16" t="s">
        <v>105</v>
      </c>
      <c r="B298" s="37" t="s">
        <v>108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f t="shared" si="146"/>
        <v>0</v>
      </c>
      <c r="R298" s="9">
        <f>+D298-Q298</f>
        <v>0</v>
      </c>
    </row>
    <row r="299" spans="1:20" s="15" customFormat="1" x14ac:dyDescent="0.25">
      <c r="A299" s="13">
        <v>3</v>
      </c>
      <c r="B299" s="41" t="s">
        <v>10</v>
      </c>
      <c r="C299" s="14">
        <f>+C302+C304+C300</f>
        <v>82285</v>
      </c>
      <c r="D299" s="14">
        <f>+D302+D304+D300</f>
        <v>255119.08000000002</v>
      </c>
      <c r="E299" s="14">
        <f t="shared" ref="E299:R299" si="149">+E302+E304+E300</f>
        <v>0</v>
      </c>
      <c r="F299" s="14">
        <f t="shared" si="149"/>
        <v>0</v>
      </c>
      <c r="G299" s="14">
        <f t="shared" si="149"/>
        <v>0</v>
      </c>
      <c r="H299" s="14">
        <f t="shared" si="149"/>
        <v>30073</v>
      </c>
      <c r="I299" s="14">
        <f t="shared" si="149"/>
        <v>2688.8</v>
      </c>
      <c r="J299" s="14">
        <f t="shared" si="149"/>
        <v>170</v>
      </c>
      <c r="K299" s="14">
        <f t="shared" si="149"/>
        <v>42415.89</v>
      </c>
      <c r="L299" s="14">
        <f t="shared" si="149"/>
        <v>14723.88</v>
      </c>
      <c r="M299" s="14">
        <f t="shared" si="149"/>
        <v>0</v>
      </c>
      <c r="N299" s="14">
        <f t="shared" si="149"/>
        <v>157865.32</v>
      </c>
      <c r="O299" s="14">
        <f t="shared" si="149"/>
        <v>1400</v>
      </c>
      <c r="P299" s="14">
        <f t="shared" si="149"/>
        <v>5782.19</v>
      </c>
      <c r="Q299" s="14">
        <f t="shared" si="149"/>
        <v>255119.08000000002</v>
      </c>
      <c r="R299" s="14">
        <f t="shared" si="149"/>
        <v>0</v>
      </c>
    </row>
    <row r="300" spans="1:20" s="15" customFormat="1" x14ac:dyDescent="0.25">
      <c r="A300" s="13" t="s">
        <v>317</v>
      </c>
      <c r="B300" s="40" t="s">
        <v>12</v>
      </c>
      <c r="C300" s="14">
        <f t="shared" ref="C300:M300" si="150">+C301</f>
        <v>0</v>
      </c>
      <c r="D300" s="14">
        <v>156415.59</v>
      </c>
      <c r="E300" s="14">
        <f t="shared" si="150"/>
        <v>0</v>
      </c>
      <c r="F300" s="14">
        <f t="shared" si="150"/>
        <v>0</v>
      </c>
      <c r="G300" s="14">
        <f t="shared" si="150"/>
        <v>0</v>
      </c>
      <c r="H300" s="14">
        <f t="shared" si="150"/>
        <v>0</v>
      </c>
      <c r="I300" s="14">
        <f t="shared" si="150"/>
        <v>0</v>
      </c>
      <c r="J300" s="14">
        <f t="shared" si="150"/>
        <v>0</v>
      </c>
      <c r="K300" s="14">
        <f t="shared" si="150"/>
        <v>0</v>
      </c>
      <c r="L300" s="14">
        <f t="shared" si="150"/>
        <v>0</v>
      </c>
      <c r="M300" s="14">
        <f t="shared" si="150"/>
        <v>0</v>
      </c>
      <c r="N300" s="14">
        <f>+N301</f>
        <v>156415.59</v>
      </c>
      <c r="O300" s="14">
        <f t="shared" ref="O300:R300" si="151">+O301</f>
        <v>0</v>
      </c>
      <c r="P300" s="14">
        <f t="shared" si="151"/>
        <v>0</v>
      </c>
      <c r="Q300" s="14">
        <f t="shared" si="151"/>
        <v>156415.59</v>
      </c>
      <c r="R300" s="14">
        <f t="shared" si="151"/>
        <v>0</v>
      </c>
    </row>
    <row r="301" spans="1:20" s="15" customFormat="1" ht="45" x14ac:dyDescent="0.25">
      <c r="A301" s="28" t="s">
        <v>114</v>
      </c>
      <c r="B301" s="37" t="s">
        <v>118</v>
      </c>
      <c r="C301" s="14">
        <v>0</v>
      </c>
      <c r="D301" s="14">
        <v>156415.59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156415.59</v>
      </c>
      <c r="O301" s="14">
        <v>0</v>
      </c>
      <c r="P301" s="14">
        <v>0</v>
      </c>
      <c r="Q301" s="9">
        <f t="shared" ref="Q301" si="152">+E301+F301+G301+H301+I301+J301+K301+L301+M301+N301+O301+P301</f>
        <v>156415.59</v>
      </c>
      <c r="R301" s="9">
        <f>+D301-Q301</f>
        <v>0</v>
      </c>
    </row>
    <row r="302" spans="1:20" s="15" customFormat="1" ht="45" x14ac:dyDescent="0.25">
      <c r="A302" s="8">
        <v>3.5</v>
      </c>
      <c r="B302" s="40" t="s">
        <v>35</v>
      </c>
      <c r="C302" s="14">
        <f>+C303</f>
        <v>41990</v>
      </c>
      <c r="D302" s="14">
        <f t="shared" ref="D302:R302" si="153">+D303</f>
        <v>1484.8</v>
      </c>
      <c r="E302" s="14">
        <f t="shared" si="153"/>
        <v>0</v>
      </c>
      <c r="F302" s="14">
        <f t="shared" si="153"/>
        <v>0</v>
      </c>
      <c r="G302" s="14">
        <f t="shared" si="153"/>
        <v>0</v>
      </c>
      <c r="H302" s="14">
        <f t="shared" si="153"/>
        <v>0</v>
      </c>
      <c r="I302" s="14">
        <f t="shared" si="153"/>
        <v>0</v>
      </c>
      <c r="J302" s="14">
        <f t="shared" si="153"/>
        <v>0</v>
      </c>
      <c r="K302" s="14">
        <f t="shared" si="153"/>
        <v>1484.8</v>
      </c>
      <c r="L302" s="14">
        <f t="shared" si="153"/>
        <v>0</v>
      </c>
      <c r="M302" s="14">
        <f t="shared" si="153"/>
        <v>0</v>
      </c>
      <c r="N302" s="14">
        <f t="shared" si="153"/>
        <v>0</v>
      </c>
      <c r="O302" s="14">
        <f t="shared" si="153"/>
        <v>0</v>
      </c>
      <c r="P302" s="14">
        <f t="shared" si="153"/>
        <v>0</v>
      </c>
      <c r="Q302" s="14">
        <f>+Q303</f>
        <v>1484.8</v>
      </c>
      <c r="R302" s="14">
        <f t="shared" si="153"/>
        <v>0</v>
      </c>
    </row>
    <row r="303" spans="1:20" s="7" customFormat="1" ht="30" x14ac:dyDescent="0.25">
      <c r="A303" s="16" t="s">
        <v>137</v>
      </c>
      <c r="B303" s="37" t="s">
        <v>142</v>
      </c>
      <c r="C303" s="9">
        <v>41990</v>
      </c>
      <c r="D303" s="22">
        <v>1484.8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1484.8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f t="shared" ref="Q303:Q306" si="154">+E303+F303+G303+H303+I303+J303+K303+L303+M303+N303+O303+P303</f>
        <v>1484.8</v>
      </c>
      <c r="R303" s="9">
        <f>+D303-Q303</f>
        <v>0</v>
      </c>
    </row>
    <row r="304" spans="1:20" s="15" customFormat="1" x14ac:dyDescent="0.25">
      <c r="A304" s="8">
        <v>3.9</v>
      </c>
      <c r="B304" s="40" t="s">
        <v>15</v>
      </c>
      <c r="C304" s="14">
        <f>+C306</f>
        <v>40295</v>
      </c>
      <c r="D304" s="14">
        <f t="shared" ref="D304:O304" si="155">+D306+D305</f>
        <v>97218.69</v>
      </c>
      <c r="E304" s="14">
        <f t="shared" si="155"/>
        <v>0</v>
      </c>
      <c r="F304" s="14">
        <f t="shared" si="155"/>
        <v>0</v>
      </c>
      <c r="G304" s="14">
        <f t="shared" si="155"/>
        <v>0</v>
      </c>
      <c r="H304" s="14">
        <f t="shared" si="155"/>
        <v>30073</v>
      </c>
      <c r="I304" s="14">
        <f t="shared" si="155"/>
        <v>2688.8</v>
      </c>
      <c r="J304" s="14">
        <f t="shared" si="155"/>
        <v>170</v>
      </c>
      <c r="K304" s="14">
        <f t="shared" si="155"/>
        <v>40931.089999999997</v>
      </c>
      <c r="L304" s="14">
        <f t="shared" si="155"/>
        <v>14723.88</v>
      </c>
      <c r="M304" s="14">
        <f t="shared" si="155"/>
        <v>0</v>
      </c>
      <c r="N304" s="14">
        <f t="shared" si="155"/>
        <v>1449.73</v>
      </c>
      <c r="O304" s="14">
        <f t="shared" si="155"/>
        <v>1400</v>
      </c>
      <c r="P304" s="14">
        <f>+P306+P305</f>
        <v>5782.19</v>
      </c>
      <c r="Q304" s="14">
        <f>+Q306+Q305</f>
        <v>97218.69</v>
      </c>
      <c r="R304" s="14">
        <f>+R306+R305</f>
        <v>0</v>
      </c>
    </row>
    <row r="305" spans="1:20" s="15" customFormat="1" ht="30" x14ac:dyDescent="0.25">
      <c r="A305" s="16" t="s">
        <v>159</v>
      </c>
      <c r="B305" s="37" t="s">
        <v>164</v>
      </c>
      <c r="C305" s="14"/>
      <c r="D305" s="14">
        <v>5782.19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30">
        <v>5782.19</v>
      </c>
      <c r="Q305" s="9">
        <f t="shared" si="154"/>
        <v>5782.19</v>
      </c>
      <c r="R305" s="9">
        <f>+D305-Q305</f>
        <v>0</v>
      </c>
    </row>
    <row r="306" spans="1:20" s="7" customFormat="1" x14ac:dyDescent="0.25">
      <c r="A306" s="16" t="s">
        <v>161</v>
      </c>
      <c r="B306" s="37" t="s">
        <v>15</v>
      </c>
      <c r="C306" s="9">
        <v>40295</v>
      </c>
      <c r="D306" s="22">
        <v>91436.5</v>
      </c>
      <c r="E306" s="9">
        <v>0</v>
      </c>
      <c r="F306" s="9">
        <v>0</v>
      </c>
      <c r="G306" s="9">
        <v>0</v>
      </c>
      <c r="H306" s="22">
        <v>30073</v>
      </c>
      <c r="I306" s="22">
        <v>2688.8</v>
      </c>
      <c r="J306" s="22">
        <v>170</v>
      </c>
      <c r="K306" s="9">
        <v>40931.089999999997</v>
      </c>
      <c r="L306" s="9">
        <v>14723.88</v>
      </c>
      <c r="M306" s="9">
        <v>0</v>
      </c>
      <c r="N306" s="9">
        <v>1449.73</v>
      </c>
      <c r="O306" s="9">
        <v>1400</v>
      </c>
      <c r="P306" s="9">
        <v>0</v>
      </c>
      <c r="Q306" s="9">
        <f t="shared" si="154"/>
        <v>91436.5</v>
      </c>
      <c r="R306" s="9">
        <f>+D306-Q306</f>
        <v>0</v>
      </c>
    </row>
    <row r="307" spans="1:20" s="7" customFormat="1" ht="15.75" customHeight="1" x14ac:dyDescent="0.25">
      <c r="A307" s="8"/>
      <c r="B307" s="40"/>
      <c r="C307" s="9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20" s="12" customFormat="1" ht="29.25" customHeight="1" x14ac:dyDescent="0.25">
      <c r="A308" s="49" t="s">
        <v>46</v>
      </c>
      <c r="B308" s="49"/>
      <c r="C308" s="24">
        <f>+C309</f>
        <v>192226</v>
      </c>
      <c r="D308" s="24">
        <f>+D309+D314</f>
        <v>190596.54000000004</v>
      </c>
      <c r="E308" s="24">
        <f t="shared" ref="E308:O308" si="156">+E309+E314</f>
        <v>0</v>
      </c>
      <c r="F308" s="24">
        <f t="shared" si="156"/>
        <v>0</v>
      </c>
      <c r="G308" s="24">
        <f t="shared" si="156"/>
        <v>30455.41</v>
      </c>
      <c r="H308" s="24">
        <f t="shared" si="156"/>
        <v>1142.4099999999999</v>
      </c>
      <c r="I308" s="24">
        <f t="shared" si="156"/>
        <v>26735.68</v>
      </c>
      <c r="J308" s="24">
        <f t="shared" si="156"/>
        <v>13488.710000000006</v>
      </c>
      <c r="K308" s="24">
        <f t="shared" si="156"/>
        <v>32915.46</v>
      </c>
      <c r="L308" s="24">
        <f t="shared" si="156"/>
        <v>4776.79</v>
      </c>
      <c r="M308" s="24">
        <f t="shared" si="156"/>
        <v>0</v>
      </c>
      <c r="N308" s="24">
        <f t="shared" si="156"/>
        <v>29372.049999999988</v>
      </c>
      <c r="O308" s="24">
        <f t="shared" si="156"/>
        <v>15158</v>
      </c>
      <c r="P308" s="24">
        <f>+P309+P314</f>
        <v>20669.109999999997</v>
      </c>
      <c r="Q308" s="24">
        <f>+Q309+Q314</f>
        <v>174713.62</v>
      </c>
      <c r="R308" s="24">
        <f t="shared" ref="R308" si="157">+R309+R314</f>
        <v>15882.920000000013</v>
      </c>
      <c r="T308" s="30"/>
    </row>
    <row r="309" spans="1:20" s="15" customFormat="1" x14ac:dyDescent="0.25">
      <c r="A309" s="13">
        <v>2</v>
      </c>
      <c r="B309" s="41" t="s">
        <v>6</v>
      </c>
      <c r="C309" s="14">
        <f>+C310</f>
        <v>192226</v>
      </c>
      <c r="D309" s="14">
        <f t="shared" ref="D309:Q309" si="158">+D310</f>
        <v>188929.53000000003</v>
      </c>
      <c r="E309" s="14">
        <f t="shared" si="158"/>
        <v>0</v>
      </c>
      <c r="F309" s="14">
        <f t="shared" si="158"/>
        <v>0</v>
      </c>
      <c r="G309" s="14">
        <f t="shared" si="158"/>
        <v>30455.41</v>
      </c>
      <c r="H309" s="14">
        <f t="shared" si="158"/>
        <v>1142.4099999999999</v>
      </c>
      <c r="I309" s="14">
        <f t="shared" si="158"/>
        <v>26735.68</v>
      </c>
      <c r="J309" s="14">
        <f t="shared" si="158"/>
        <v>13488.710000000006</v>
      </c>
      <c r="K309" s="14">
        <f t="shared" si="158"/>
        <v>32915.46</v>
      </c>
      <c r="L309" s="14">
        <f t="shared" si="158"/>
        <v>4776.79</v>
      </c>
      <c r="M309" s="14">
        <f t="shared" si="158"/>
        <v>0</v>
      </c>
      <c r="N309" s="14">
        <f t="shared" si="158"/>
        <v>29372.049999999988</v>
      </c>
      <c r="O309" s="14">
        <f t="shared" si="158"/>
        <v>15158</v>
      </c>
      <c r="P309" s="14">
        <f t="shared" si="158"/>
        <v>19002.099999999999</v>
      </c>
      <c r="Q309" s="14">
        <f t="shared" si="158"/>
        <v>173046.61</v>
      </c>
      <c r="R309" s="14">
        <f>+R310</f>
        <v>15882.920000000013</v>
      </c>
    </row>
    <row r="310" spans="1:20" s="15" customFormat="1" ht="45" x14ac:dyDescent="0.25">
      <c r="A310" s="18">
        <v>2.1</v>
      </c>
      <c r="B310" s="40" t="s">
        <v>49</v>
      </c>
      <c r="C310" s="14">
        <f t="shared" ref="C310:R310" si="159">+C311+C312+C313</f>
        <v>192226</v>
      </c>
      <c r="D310" s="14">
        <f>+D311+D312+D313</f>
        <v>188929.53000000003</v>
      </c>
      <c r="E310" s="14">
        <f t="shared" si="159"/>
        <v>0</v>
      </c>
      <c r="F310" s="14">
        <f t="shared" si="159"/>
        <v>0</v>
      </c>
      <c r="G310" s="14">
        <f t="shared" si="159"/>
        <v>30455.41</v>
      </c>
      <c r="H310" s="14">
        <f t="shared" si="159"/>
        <v>1142.4099999999999</v>
      </c>
      <c r="I310" s="14">
        <f t="shared" si="159"/>
        <v>26735.68</v>
      </c>
      <c r="J310" s="14">
        <f t="shared" si="159"/>
        <v>13488.710000000006</v>
      </c>
      <c r="K310" s="14">
        <f t="shared" si="159"/>
        <v>32915.46</v>
      </c>
      <c r="L310" s="14">
        <f t="shared" si="159"/>
        <v>4776.79</v>
      </c>
      <c r="M310" s="14">
        <f t="shared" si="159"/>
        <v>0</v>
      </c>
      <c r="N310" s="14">
        <f t="shared" si="159"/>
        <v>29372.049999999988</v>
      </c>
      <c r="O310" s="14">
        <f t="shared" si="159"/>
        <v>15158</v>
      </c>
      <c r="P310" s="14">
        <f t="shared" si="159"/>
        <v>19002.099999999999</v>
      </c>
      <c r="Q310" s="14">
        <f t="shared" si="159"/>
        <v>173046.61</v>
      </c>
      <c r="R310" s="14">
        <f t="shared" si="159"/>
        <v>15882.920000000013</v>
      </c>
    </row>
    <row r="311" spans="1:20" s="7" customFormat="1" ht="30" x14ac:dyDescent="0.25">
      <c r="A311" s="16" t="s">
        <v>76</v>
      </c>
      <c r="B311" s="37" t="s">
        <v>81</v>
      </c>
      <c r="C311" s="9">
        <v>119420</v>
      </c>
      <c r="D311" s="9">
        <v>160981.61000000002</v>
      </c>
      <c r="E311" s="9">
        <v>0</v>
      </c>
      <c r="F311" s="9">
        <v>0</v>
      </c>
      <c r="G311" s="9">
        <v>30455.41</v>
      </c>
      <c r="H311" s="9">
        <f>31597.82-30455.41</f>
        <v>1142.4099999999999</v>
      </c>
      <c r="I311" s="9">
        <f>58333.5-31597.82</f>
        <v>26735.68</v>
      </c>
      <c r="J311" s="9">
        <f>71822.21-58333.5</f>
        <v>13488.710000000006</v>
      </c>
      <c r="K311" s="9">
        <v>32915.46</v>
      </c>
      <c r="L311" s="9">
        <v>4776.79</v>
      </c>
      <c r="M311" s="9">
        <v>0</v>
      </c>
      <c r="N311" s="22">
        <v>16582.12999999999</v>
      </c>
      <c r="O311" s="9">
        <v>0</v>
      </c>
      <c r="P311" s="30">
        <v>19002.099999999999</v>
      </c>
      <c r="Q311" s="9">
        <f t="shared" ref="Q311:Q315" si="160">+E311+F311+G311+H311+I311+J311+K311+L311+M311+N311+O311+P311</f>
        <v>145098.69</v>
      </c>
      <c r="R311" s="9">
        <f>+D311-Q311</f>
        <v>15882.920000000013</v>
      </c>
      <c r="T311" s="10"/>
    </row>
    <row r="312" spans="1:20" s="7" customFormat="1" ht="30" x14ac:dyDescent="0.25">
      <c r="A312" s="16" t="s">
        <v>77</v>
      </c>
      <c r="B312" s="37" t="s">
        <v>252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f t="shared" si="160"/>
        <v>0</v>
      </c>
      <c r="R312" s="9">
        <f>+D312-Q312</f>
        <v>0</v>
      </c>
      <c r="T312" s="10"/>
    </row>
    <row r="313" spans="1:20" s="7" customFormat="1" ht="45" x14ac:dyDescent="0.25">
      <c r="A313" s="16" t="s">
        <v>78</v>
      </c>
      <c r="B313" s="37" t="s">
        <v>270</v>
      </c>
      <c r="C313" s="9">
        <v>72806</v>
      </c>
      <c r="D313" s="9">
        <v>27947.919999999998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12789.92</v>
      </c>
      <c r="O313" s="9">
        <v>15158</v>
      </c>
      <c r="P313" s="9">
        <v>0</v>
      </c>
      <c r="Q313" s="9">
        <f t="shared" si="160"/>
        <v>27947.919999999998</v>
      </c>
      <c r="R313" s="9">
        <f>+D313-Q313</f>
        <v>0</v>
      </c>
    </row>
    <row r="314" spans="1:20" s="7" customFormat="1" x14ac:dyDescent="0.25">
      <c r="A314" s="8">
        <v>3.9</v>
      </c>
      <c r="B314" s="40" t="s">
        <v>15</v>
      </c>
      <c r="C314" s="9"/>
      <c r="D314" s="14">
        <f t="shared" ref="D314:O314" si="161">D315</f>
        <v>1667.01</v>
      </c>
      <c r="E314" s="14">
        <f t="shared" si="161"/>
        <v>0</v>
      </c>
      <c r="F314" s="14">
        <f t="shared" si="161"/>
        <v>0</v>
      </c>
      <c r="G314" s="14">
        <f t="shared" si="161"/>
        <v>0</v>
      </c>
      <c r="H314" s="14">
        <f t="shared" si="161"/>
        <v>0</v>
      </c>
      <c r="I314" s="14">
        <f t="shared" si="161"/>
        <v>0</v>
      </c>
      <c r="J314" s="14">
        <f t="shared" si="161"/>
        <v>0</v>
      </c>
      <c r="K314" s="14">
        <f t="shared" si="161"/>
        <v>0</v>
      </c>
      <c r="L314" s="14">
        <f t="shared" si="161"/>
        <v>0</v>
      </c>
      <c r="M314" s="14">
        <f t="shared" si="161"/>
        <v>0</v>
      </c>
      <c r="N314" s="14">
        <f t="shared" si="161"/>
        <v>0</v>
      </c>
      <c r="O314" s="14">
        <f t="shared" si="161"/>
        <v>0</v>
      </c>
      <c r="P314" s="14">
        <f>P315</f>
        <v>1667.01</v>
      </c>
      <c r="Q314" s="14">
        <f t="shared" ref="Q314:R314" si="162">Q315</f>
        <v>1667.01</v>
      </c>
      <c r="R314" s="14">
        <f t="shared" si="162"/>
        <v>0</v>
      </c>
    </row>
    <row r="315" spans="1:20" s="7" customFormat="1" ht="30" x14ac:dyDescent="0.25">
      <c r="A315" s="16" t="s">
        <v>159</v>
      </c>
      <c r="B315" s="37" t="s">
        <v>164</v>
      </c>
      <c r="C315" s="9"/>
      <c r="D315" s="9">
        <v>1667.01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30">
        <v>1667.01</v>
      </c>
      <c r="Q315" s="9">
        <f t="shared" si="160"/>
        <v>1667.01</v>
      </c>
      <c r="R315" s="9">
        <f>+D315-Q315</f>
        <v>0</v>
      </c>
      <c r="T315" s="10"/>
    </row>
    <row r="316" spans="1:20" s="7" customFormat="1" x14ac:dyDescent="0.25">
      <c r="A316" s="8"/>
      <c r="B316" s="40"/>
      <c r="C316" s="9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T316" s="10"/>
    </row>
    <row r="317" spans="1:20" s="12" customFormat="1" ht="15.75" x14ac:dyDescent="0.25">
      <c r="A317" s="52" t="s">
        <v>47</v>
      </c>
      <c r="B317" s="52"/>
      <c r="C317" s="11">
        <f>+C318+C339+C361+C365</f>
        <v>5432381</v>
      </c>
      <c r="D317" s="11">
        <f>+D318+D339+D361+D365</f>
        <v>4843153.8999999994</v>
      </c>
      <c r="E317" s="11">
        <f t="shared" ref="E317:R317" si="163">+E318+E339+E361+E365</f>
        <v>0</v>
      </c>
      <c r="F317" s="11">
        <f t="shared" si="163"/>
        <v>0</v>
      </c>
      <c r="G317" s="11">
        <f t="shared" si="163"/>
        <v>139853.79999999999</v>
      </c>
      <c r="H317" s="11">
        <f t="shared" si="163"/>
        <v>775719.9800000001</v>
      </c>
      <c r="I317" s="11">
        <f t="shared" si="163"/>
        <v>817109.46</v>
      </c>
      <c r="J317" s="11">
        <f t="shared" si="163"/>
        <v>304945.24</v>
      </c>
      <c r="K317" s="11">
        <f t="shared" si="163"/>
        <v>765874.71000000008</v>
      </c>
      <c r="L317" s="11">
        <f t="shared" si="163"/>
        <v>291006.26</v>
      </c>
      <c r="M317" s="11">
        <f t="shared" si="163"/>
        <v>112219.01999999999</v>
      </c>
      <c r="N317" s="11">
        <f>+N318+N339+N361+N365</f>
        <v>340593.69999999995</v>
      </c>
      <c r="O317" s="11">
        <f>+O318+O339+O361+O365</f>
        <v>883751.80999999982</v>
      </c>
      <c r="P317" s="11">
        <f>+P318+P339+P361+P365</f>
        <v>276977.81</v>
      </c>
      <c r="Q317" s="11">
        <f t="shared" si="163"/>
        <v>4708051.7899999991</v>
      </c>
      <c r="R317" s="11">
        <f t="shared" si="163"/>
        <v>135102.11000000002</v>
      </c>
      <c r="T317" s="30"/>
    </row>
    <row r="318" spans="1:20" s="15" customFormat="1" x14ac:dyDescent="0.25">
      <c r="A318" s="13">
        <v>2</v>
      </c>
      <c r="B318" s="41" t="s">
        <v>6</v>
      </c>
      <c r="C318" s="14">
        <f>+C319+C325+C328+C332+C334+C337</f>
        <v>2427381</v>
      </c>
      <c r="D318" s="14">
        <f>+D319+D325+D328+D332+D334+D337</f>
        <v>2690209.36</v>
      </c>
      <c r="E318" s="14">
        <f t="shared" ref="E318:O318" si="164">+E319+E325+E328+E332+E334+E337</f>
        <v>0</v>
      </c>
      <c r="F318" s="14">
        <f t="shared" si="164"/>
        <v>0</v>
      </c>
      <c r="G318" s="14">
        <f t="shared" si="164"/>
        <v>130191</v>
      </c>
      <c r="H318" s="14">
        <f t="shared" si="164"/>
        <v>700674.07000000007</v>
      </c>
      <c r="I318" s="14">
        <f t="shared" si="164"/>
        <v>454125.63</v>
      </c>
      <c r="J318" s="14">
        <f t="shared" si="164"/>
        <v>59265.04</v>
      </c>
      <c r="K318" s="14">
        <f t="shared" si="164"/>
        <v>250640.90000000002</v>
      </c>
      <c r="L318" s="14">
        <f t="shared" si="164"/>
        <v>250877.08</v>
      </c>
      <c r="M318" s="14">
        <f t="shared" si="164"/>
        <v>12018.5</v>
      </c>
      <c r="N318" s="14">
        <f t="shared" si="164"/>
        <v>340244.69999999995</v>
      </c>
      <c r="O318" s="14">
        <f t="shared" si="164"/>
        <v>259904.16999999998</v>
      </c>
      <c r="P318" s="14">
        <f>+P319+P325+P328+P332+P334+P337</f>
        <v>97166.16</v>
      </c>
      <c r="Q318" s="14">
        <f t="shared" ref="Q318:R318" si="165">+Q319+Q325+Q328+Q332+Q334+Q337</f>
        <v>2555107.25</v>
      </c>
      <c r="R318" s="14">
        <f t="shared" si="165"/>
        <v>135102.11000000002</v>
      </c>
    </row>
    <row r="319" spans="1:20" s="15" customFormat="1" ht="45" x14ac:dyDescent="0.25">
      <c r="A319" s="18">
        <v>2.1</v>
      </c>
      <c r="B319" s="40" t="s">
        <v>49</v>
      </c>
      <c r="C319" s="14">
        <f t="shared" ref="C319:R319" si="166">+C320+C321+C322+C323+C324</f>
        <v>1400000</v>
      </c>
      <c r="D319" s="14">
        <f>+D320+D321+D322+D323+D324</f>
        <v>1123895.8</v>
      </c>
      <c r="E319" s="14">
        <f t="shared" si="166"/>
        <v>0</v>
      </c>
      <c r="F319" s="14">
        <f t="shared" si="166"/>
        <v>0</v>
      </c>
      <c r="G319" s="14">
        <f t="shared" si="166"/>
        <v>117730.75</v>
      </c>
      <c r="H319" s="14">
        <f t="shared" si="166"/>
        <v>303951.29000000004</v>
      </c>
      <c r="I319" s="14">
        <f t="shared" si="166"/>
        <v>209841.52</v>
      </c>
      <c r="J319" s="14">
        <f t="shared" si="166"/>
        <v>0</v>
      </c>
      <c r="K319" s="14">
        <f t="shared" si="166"/>
        <v>64987.75</v>
      </c>
      <c r="L319" s="14">
        <f t="shared" si="166"/>
        <v>39639.96</v>
      </c>
      <c r="M319" s="14">
        <f t="shared" si="166"/>
        <v>12018.5</v>
      </c>
      <c r="N319" s="14">
        <f t="shared" si="166"/>
        <v>61300</v>
      </c>
      <c r="O319" s="14">
        <f t="shared" si="166"/>
        <v>160313.92000000001</v>
      </c>
      <c r="P319" s="14">
        <f t="shared" si="166"/>
        <v>19010</v>
      </c>
      <c r="Q319" s="14">
        <f t="shared" si="166"/>
        <v>988793.69000000018</v>
      </c>
      <c r="R319" s="14">
        <f t="shared" si="166"/>
        <v>135102.11000000002</v>
      </c>
    </row>
    <row r="320" spans="1:20" s="7" customFormat="1" ht="30" x14ac:dyDescent="0.25">
      <c r="A320" s="16" t="s">
        <v>76</v>
      </c>
      <c r="B320" s="37" t="s">
        <v>81</v>
      </c>
      <c r="C320" s="9">
        <v>690000</v>
      </c>
      <c r="D320" s="22">
        <v>618832.93000000005</v>
      </c>
      <c r="E320" s="9">
        <v>0</v>
      </c>
      <c r="F320" s="9">
        <v>0</v>
      </c>
      <c r="G320" s="9">
        <v>62261.53</v>
      </c>
      <c r="H320" s="22">
        <v>188176.35</v>
      </c>
      <c r="I320" s="22">
        <v>102051.54</v>
      </c>
      <c r="J320" s="22">
        <v>0</v>
      </c>
      <c r="K320" s="9">
        <v>50995.25</v>
      </c>
      <c r="L320" s="9">
        <v>27139.96</v>
      </c>
      <c r="M320" s="9">
        <v>12018.5</v>
      </c>
      <c r="N320" s="9">
        <v>61300</v>
      </c>
      <c r="O320" s="9">
        <v>56951.8</v>
      </c>
      <c r="P320" s="30">
        <v>17038</v>
      </c>
      <c r="Q320" s="9">
        <f t="shared" ref="Q320:Q338" si="167">+E320+F320+G320+H320+I320+J320+K320+L320+M320+N320+O320+P320</f>
        <v>577932.93000000005</v>
      </c>
      <c r="R320" s="9">
        <f>+D320-Q320</f>
        <v>40900</v>
      </c>
      <c r="T320" s="10"/>
    </row>
    <row r="321" spans="1:20" s="7" customFormat="1" ht="30" x14ac:dyDescent="0.25">
      <c r="A321" s="16" t="s">
        <v>77</v>
      </c>
      <c r="B321" s="37" t="s">
        <v>82</v>
      </c>
      <c r="C321" s="9">
        <v>150000</v>
      </c>
      <c r="D321" s="9">
        <v>90796.160000000003</v>
      </c>
      <c r="E321" s="9">
        <v>0</v>
      </c>
      <c r="F321" s="9">
        <v>0</v>
      </c>
      <c r="G321" s="9">
        <v>0</v>
      </c>
      <c r="H321" s="22">
        <v>0</v>
      </c>
      <c r="I321" s="22">
        <v>17782.580000000002</v>
      </c>
      <c r="J321" s="22">
        <v>0</v>
      </c>
      <c r="K321" s="9">
        <v>0</v>
      </c>
      <c r="L321" s="9">
        <v>0</v>
      </c>
      <c r="M321" s="9">
        <v>0</v>
      </c>
      <c r="N321" s="9">
        <v>0</v>
      </c>
      <c r="O321" s="9">
        <v>71041.58</v>
      </c>
      <c r="P321" s="30">
        <v>1972</v>
      </c>
      <c r="Q321" s="9">
        <f t="shared" si="167"/>
        <v>90796.160000000003</v>
      </c>
      <c r="R321" s="9">
        <f>+D321-Q321</f>
        <v>0</v>
      </c>
      <c r="T321" s="10"/>
    </row>
    <row r="322" spans="1:20" s="7" customFormat="1" ht="45" x14ac:dyDescent="0.25">
      <c r="A322" s="16" t="s">
        <v>78</v>
      </c>
      <c r="B322" s="37" t="s">
        <v>83</v>
      </c>
      <c r="C322" s="9">
        <v>180000</v>
      </c>
      <c r="D322" s="9">
        <v>214834.66000000003</v>
      </c>
      <c r="E322" s="9">
        <v>0</v>
      </c>
      <c r="F322" s="9">
        <v>0</v>
      </c>
      <c r="G322" s="9">
        <v>22573.599999999999</v>
      </c>
      <c r="H322" s="22">
        <v>31117.45</v>
      </c>
      <c r="I322" s="22">
        <v>59328.46</v>
      </c>
      <c r="J322" s="22">
        <v>0</v>
      </c>
      <c r="K322" s="9">
        <v>13992.5</v>
      </c>
      <c r="L322" s="9">
        <v>12500</v>
      </c>
      <c r="M322" s="9">
        <v>0</v>
      </c>
      <c r="N322" s="9">
        <v>0</v>
      </c>
      <c r="O322" s="9">
        <v>32320.54</v>
      </c>
      <c r="P322" s="9">
        <v>0</v>
      </c>
      <c r="Q322" s="9">
        <f t="shared" si="167"/>
        <v>171832.55000000002</v>
      </c>
      <c r="R322" s="9">
        <f t="shared" ref="R322:R331" si="168">+D322-Q322</f>
        <v>43002.110000000015</v>
      </c>
    </row>
    <row r="323" spans="1:20" s="7" customFormat="1" ht="30" x14ac:dyDescent="0.25">
      <c r="A323" s="16" t="s">
        <v>79</v>
      </c>
      <c r="B323" s="42" t="s">
        <v>84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f t="shared" si="167"/>
        <v>0</v>
      </c>
      <c r="R323" s="9">
        <f>+D323-Q323</f>
        <v>0</v>
      </c>
      <c r="T323" s="10"/>
    </row>
    <row r="324" spans="1:20" s="7" customFormat="1" x14ac:dyDescent="0.25">
      <c r="A324" s="16" t="s">
        <v>80</v>
      </c>
      <c r="B324" s="42" t="s">
        <v>85</v>
      </c>
      <c r="C324" s="9">
        <v>380000</v>
      </c>
      <c r="D324" s="9">
        <v>199432.05000000002</v>
      </c>
      <c r="E324" s="9">
        <v>0</v>
      </c>
      <c r="F324" s="9">
        <v>0</v>
      </c>
      <c r="G324" s="9">
        <v>32895.620000000003</v>
      </c>
      <c r="H324" s="22">
        <v>84657.49</v>
      </c>
      <c r="I324" s="22">
        <v>30678.94</v>
      </c>
      <c r="J324" s="22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f t="shared" si="167"/>
        <v>148232.05000000002</v>
      </c>
      <c r="R324" s="9">
        <f t="shared" si="168"/>
        <v>51200</v>
      </c>
      <c r="T324" s="10"/>
    </row>
    <row r="325" spans="1:20" s="15" customFormat="1" x14ac:dyDescent="0.25">
      <c r="A325" s="18">
        <v>2.2000000000000002</v>
      </c>
      <c r="B325" s="43" t="s">
        <v>255</v>
      </c>
      <c r="C325" s="14">
        <f t="shared" ref="C325:R325" si="169">+C326+C327</f>
        <v>30000</v>
      </c>
      <c r="D325" s="14">
        <v>51276.800000000003</v>
      </c>
      <c r="E325" s="14">
        <f t="shared" si="169"/>
        <v>0</v>
      </c>
      <c r="F325" s="14">
        <f t="shared" si="169"/>
        <v>0</v>
      </c>
      <c r="G325" s="14">
        <f t="shared" si="169"/>
        <v>0</v>
      </c>
      <c r="H325" s="14">
        <f t="shared" si="169"/>
        <v>0</v>
      </c>
      <c r="I325" s="14">
        <f t="shared" si="169"/>
        <v>0</v>
      </c>
      <c r="J325" s="14">
        <f t="shared" si="169"/>
        <v>0</v>
      </c>
      <c r="K325" s="14">
        <f t="shared" si="169"/>
        <v>0</v>
      </c>
      <c r="L325" s="14">
        <f t="shared" si="169"/>
        <v>0</v>
      </c>
      <c r="M325" s="14">
        <f t="shared" si="169"/>
        <v>0</v>
      </c>
      <c r="N325" s="14">
        <f t="shared" si="169"/>
        <v>0</v>
      </c>
      <c r="O325" s="14">
        <f t="shared" si="169"/>
        <v>0</v>
      </c>
      <c r="P325" s="14">
        <f t="shared" si="169"/>
        <v>51276.800000000003</v>
      </c>
      <c r="Q325" s="14">
        <f t="shared" si="169"/>
        <v>51276.800000000003</v>
      </c>
      <c r="R325" s="14">
        <f t="shared" si="169"/>
        <v>0</v>
      </c>
    </row>
    <row r="326" spans="1:20" s="7" customFormat="1" ht="30" x14ac:dyDescent="0.25">
      <c r="A326" s="16" t="s">
        <v>86</v>
      </c>
      <c r="B326" s="42" t="s">
        <v>87</v>
      </c>
      <c r="C326" s="9">
        <v>30000</v>
      </c>
      <c r="D326" s="9">
        <v>51276.800000000003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30">
        <v>51276.800000000003</v>
      </c>
      <c r="Q326" s="9">
        <f t="shared" si="167"/>
        <v>51276.800000000003</v>
      </c>
      <c r="R326" s="9">
        <f t="shared" si="168"/>
        <v>0</v>
      </c>
    </row>
    <row r="327" spans="1:20" s="7" customFormat="1" ht="15.75" customHeight="1" x14ac:dyDescent="0.25">
      <c r="A327" s="16" t="s">
        <v>218</v>
      </c>
      <c r="B327" s="42" t="s">
        <v>256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f t="shared" si="167"/>
        <v>0</v>
      </c>
      <c r="R327" s="9">
        <f t="shared" si="168"/>
        <v>0</v>
      </c>
    </row>
    <row r="328" spans="1:20" s="15" customFormat="1" ht="30" x14ac:dyDescent="0.25">
      <c r="A328" s="18">
        <v>2.4</v>
      </c>
      <c r="B328" s="43" t="s">
        <v>29</v>
      </c>
      <c r="C328" s="14">
        <f t="shared" ref="C328:R328" si="170">+C329+C330+C331</f>
        <v>497500</v>
      </c>
      <c r="D328" s="14">
        <v>229012.33999999997</v>
      </c>
      <c r="E328" s="14">
        <f t="shared" si="170"/>
        <v>0</v>
      </c>
      <c r="F328" s="14">
        <f t="shared" si="170"/>
        <v>0</v>
      </c>
      <c r="G328" s="14">
        <f t="shared" si="170"/>
        <v>0</v>
      </c>
      <c r="H328" s="14">
        <f t="shared" si="170"/>
        <v>82445.37</v>
      </c>
      <c r="I328" s="14">
        <f t="shared" si="170"/>
        <v>75010.94</v>
      </c>
      <c r="J328" s="14">
        <f t="shared" si="170"/>
        <v>0</v>
      </c>
      <c r="K328" s="14">
        <f t="shared" si="170"/>
        <v>0</v>
      </c>
      <c r="L328" s="14">
        <f t="shared" si="170"/>
        <v>0</v>
      </c>
      <c r="M328" s="14">
        <f t="shared" si="170"/>
        <v>0</v>
      </c>
      <c r="N328" s="14">
        <f t="shared" si="170"/>
        <v>69787.92</v>
      </c>
      <c r="O328" s="14">
        <f t="shared" si="170"/>
        <v>1768.11</v>
      </c>
      <c r="P328" s="14">
        <f t="shared" si="170"/>
        <v>0</v>
      </c>
      <c r="Q328" s="14">
        <f t="shared" si="170"/>
        <v>229012.33999999997</v>
      </c>
      <c r="R328" s="14">
        <f t="shared" si="170"/>
        <v>0</v>
      </c>
    </row>
    <row r="329" spans="1:20" s="7" customFormat="1" ht="30" x14ac:dyDescent="0.25">
      <c r="A329" s="25" t="s">
        <v>219</v>
      </c>
      <c r="B329" s="42" t="s">
        <v>251</v>
      </c>
      <c r="C329" s="9">
        <v>10000</v>
      </c>
      <c r="D329" s="9">
        <v>9595.11</v>
      </c>
      <c r="E329" s="9">
        <v>0</v>
      </c>
      <c r="F329" s="9">
        <v>0</v>
      </c>
      <c r="G329" s="9">
        <v>0</v>
      </c>
      <c r="H329" s="22">
        <v>0</v>
      </c>
      <c r="I329" s="22">
        <v>9595.11</v>
      </c>
      <c r="J329" s="22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f t="shared" si="167"/>
        <v>9595.11</v>
      </c>
      <c r="R329" s="9">
        <f t="shared" si="168"/>
        <v>0</v>
      </c>
      <c r="T329" s="10"/>
    </row>
    <row r="330" spans="1:20" s="7" customFormat="1" x14ac:dyDescent="0.25">
      <c r="A330" s="25" t="s">
        <v>88</v>
      </c>
      <c r="B330" s="42" t="s">
        <v>90</v>
      </c>
      <c r="C330" s="9">
        <v>480000</v>
      </c>
      <c r="D330" s="9">
        <v>219417.22999999998</v>
      </c>
      <c r="E330" s="9">
        <v>0</v>
      </c>
      <c r="F330" s="9">
        <v>0</v>
      </c>
      <c r="G330" s="9">
        <v>0</v>
      </c>
      <c r="H330" s="22">
        <v>82445.37</v>
      </c>
      <c r="I330" s="22">
        <v>65415.83</v>
      </c>
      <c r="J330" s="22">
        <v>0</v>
      </c>
      <c r="K330" s="9">
        <v>0</v>
      </c>
      <c r="L330" s="9">
        <v>0</v>
      </c>
      <c r="M330" s="9">
        <v>0</v>
      </c>
      <c r="N330" s="9">
        <v>69787.92</v>
      </c>
      <c r="O330" s="9">
        <v>1768.11</v>
      </c>
      <c r="P330" s="9">
        <v>0</v>
      </c>
      <c r="Q330" s="9">
        <f t="shared" si="167"/>
        <v>219417.22999999998</v>
      </c>
      <c r="R330" s="9">
        <f>+D330-Q330</f>
        <v>0</v>
      </c>
    </row>
    <row r="331" spans="1:20" s="7" customFormat="1" ht="30" x14ac:dyDescent="0.25">
      <c r="A331" s="25" t="s">
        <v>89</v>
      </c>
      <c r="B331" s="42" t="s">
        <v>91</v>
      </c>
      <c r="C331" s="9">
        <v>7500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f t="shared" si="167"/>
        <v>0</v>
      </c>
      <c r="R331" s="9">
        <f t="shared" si="168"/>
        <v>0</v>
      </c>
    </row>
    <row r="332" spans="1:20" s="15" customFormat="1" ht="30" x14ac:dyDescent="0.25">
      <c r="A332" s="27">
        <v>2.6</v>
      </c>
      <c r="B332" s="43" t="s">
        <v>8</v>
      </c>
      <c r="C332" s="14">
        <f>+C333</f>
        <v>380000</v>
      </c>
      <c r="D332" s="14">
        <v>1112689.21</v>
      </c>
      <c r="E332" s="14">
        <f t="shared" ref="E332:R332" si="171">+E333</f>
        <v>0</v>
      </c>
      <c r="F332" s="14">
        <f t="shared" si="171"/>
        <v>0</v>
      </c>
      <c r="G332" s="14">
        <f t="shared" si="171"/>
        <v>0</v>
      </c>
      <c r="H332" s="14">
        <f t="shared" si="171"/>
        <v>264387.46999999997</v>
      </c>
      <c r="I332" s="14">
        <f t="shared" si="171"/>
        <v>106999.9</v>
      </c>
      <c r="J332" s="14">
        <f t="shared" si="171"/>
        <v>59265.04</v>
      </c>
      <c r="K332" s="14">
        <f t="shared" si="171"/>
        <v>181433.2</v>
      </c>
      <c r="L332" s="14">
        <f t="shared" si="171"/>
        <v>211237.12</v>
      </c>
      <c r="M332" s="14">
        <f t="shared" si="171"/>
        <v>0</v>
      </c>
      <c r="N332" s="14">
        <f t="shared" si="171"/>
        <v>198923.78</v>
      </c>
      <c r="O332" s="14">
        <f t="shared" si="171"/>
        <v>90442.7</v>
      </c>
      <c r="P332" s="14">
        <f t="shared" si="171"/>
        <v>0</v>
      </c>
      <c r="Q332" s="14">
        <f t="shared" si="171"/>
        <v>1112689.21</v>
      </c>
      <c r="R332" s="14">
        <f t="shared" si="171"/>
        <v>0</v>
      </c>
    </row>
    <row r="333" spans="1:20" s="7" customFormat="1" ht="30" x14ac:dyDescent="0.25">
      <c r="A333" s="25" t="s">
        <v>94</v>
      </c>
      <c r="B333" s="42" t="s">
        <v>8</v>
      </c>
      <c r="C333" s="9">
        <v>380000</v>
      </c>
      <c r="D333" s="9">
        <v>1112689.21</v>
      </c>
      <c r="E333" s="9">
        <v>0</v>
      </c>
      <c r="F333" s="9">
        <v>0</v>
      </c>
      <c r="G333" s="9">
        <v>0</v>
      </c>
      <c r="H333" s="22">
        <v>264387.46999999997</v>
      </c>
      <c r="I333" s="22">
        <v>106999.9</v>
      </c>
      <c r="J333" s="22">
        <v>59265.04</v>
      </c>
      <c r="K333" s="9">
        <v>181433.2</v>
      </c>
      <c r="L333" s="9">
        <v>211237.12</v>
      </c>
      <c r="M333" s="9">
        <v>0</v>
      </c>
      <c r="N333" s="9">
        <v>198923.78</v>
      </c>
      <c r="O333" s="9">
        <v>90442.7</v>
      </c>
      <c r="P333" s="9">
        <v>0</v>
      </c>
      <c r="Q333" s="9">
        <f t="shared" si="167"/>
        <v>1112689.21</v>
      </c>
      <c r="R333" s="9">
        <f>+D333-Q333</f>
        <v>0</v>
      </c>
      <c r="T333" s="10"/>
    </row>
    <row r="334" spans="1:20" s="15" customFormat="1" ht="45" x14ac:dyDescent="0.25">
      <c r="A334" s="27">
        <v>2.7</v>
      </c>
      <c r="B334" s="43" t="s">
        <v>31</v>
      </c>
      <c r="C334" s="14">
        <f>+C336</f>
        <v>0</v>
      </c>
      <c r="D334" s="14">
        <v>26879.360000000001</v>
      </c>
      <c r="E334" s="14">
        <f t="shared" ref="E334:O334" si="172">+E336</f>
        <v>0</v>
      </c>
      <c r="F334" s="14">
        <f t="shared" si="172"/>
        <v>0</v>
      </c>
      <c r="G334" s="14">
        <f t="shared" si="172"/>
        <v>0</v>
      </c>
      <c r="H334" s="14">
        <f t="shared" si="172"/>
        <v>0</v>
      </c>
      <c r="I334" s="14">
        <f t="shared" si="172"/>
        <v>0</v>
      </c>
      <c r="J334" s="14">
        <f t="shared" si="172"/>
        <v>0</v>
      </c>
      <c r="K334" s="14">
        <f t="shared" si="172"/>
        <v>0</v>
      </c>
      <c r="L334" s="14">
        <f t="shared" si="172"/>
        <v>0</v>
      </c>
      <c r="M334" s="14">
        <f t="shared" si="172"/>
        <v>0</v>
      </c>
      <c r="N334" s="14">
        <f t="shared" si="172"/>
        <v>0</v>
      </c>
      <c r="O334" s="14">
        <f t="shared" si="172"/>
        <v>0</v>
      </c>
      <c r="P334" s="14">
        <f>+P336+P335</f>
        <v>26879.360000000001</v>
      </c>
      <c r="Q334" s="14">
        <f t="shared" ref="Q334:R334" si="173">+Q336+Q335</f>
        <v>26879.360000000001</v>
      </c>
      <c r="R334" s="14">
        <f t="shared" si="173"/>
        <v>0</v>
      </c>
    </row>
    <row r="335" spans="1:20" s="15" customFormat="1" x14ac:dyDescent="0.25">
      <c r="A335" s="36" t="s">
        <v>318</v>
      </c>
      <c r="B335" s="44" t="s">
        <v>319</v>
      </c>
      <c r="C335" s="14"/>
      <c r="D335" s="14">
        <v>26879.360000000001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30">
        <v>26879.360000000001</v>
      </c>
      <c r="Q335" s="9">
        <f>+E335+F335+G335+H335+I335+J335+K335+L335+M335+N335+O335+P335</f>
        <v>26879.360000000001</v>
      </c>
      <c r="R335" s="9">
        <f>+D335-Q335</f>
        <v>0</v>
      </c>
      <c r="T335" s="21"/>
    </row>
    <row r="336" spans="1:20" s="7" customFormat="1" x14ac:dyDescent="0.25">
      <c r="A336" s="25" t="s">
        <v>97</v>
      </c>
      <c r="B336" s="42" t="s">
        <v>271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f t="shared" si="167"/>
        <v>0</v>
      </c>
      <c r="R336" s="9">
        <f>+D336-Q336</f>
        <v>0</v>
      </c>
    </row>
    <row r="337" spans="1:20" s="15" customFormat="1" ht="30" x14ac:dyDescent="0.25">
      <c r="A337" s="8">
        <v>2.9</v>
      </c>
      <c r="B337" s="40" t="s">
        <v>32</v>
      </c>
      <c r="C337" s="14">
        <f>+C338</f>
        <v>119881</v>
      </c>
      <c r="D337" s="14">
        <v>146455.84999999998</v>
      </c>
      <c r="E337" s="14">
        <f t="shared" ref="E337:R337" si="174">+E338</f>
        <v>0</v>
      </c>
      <c r="F337" s="14">
        <f t="shared" si="174"/>
        <v>0</v>
      </c>
      <c r="G337" s="14">
        <f t="shared" si="174"/>
        <v>12460.25</v>
      </c>
      <c r="H337" s="14">
        <f t="shared" si="174"/>
        <v>49889.94</v>
      </c>
      <c r="I337" s="14">
        <f t="shared" si="174"/>
        <v>62273.27</v>
      </c>
      <c r="J337" s="14">
        <f t="shared" si="174"/>
        <v>0</v>
      </c>
      <c r="K337" s="14">
        <f t="shared" si="174"/>
        <v>4219.95</v>
      </c>
      <c r="L337" s="14">
        <f t="shared" si="174"/>
        <v>0</v>
      </c>
      <c r="M337" s="14">
        <f t="shared" si="174"/>
        <v>0</v>
      </c>
      <c r="N337" s="14">
        <f t="shared" si="174"/>
        <v>10233</v>
      </c>
      <c r="O337" s="14">
        <f t="shared" si="174"/>
        <v>7379.44</v>
      </c>
      <c r="P337" s="14">
        <f t="shared" si="174"/>
        <v>0</v>
      </c>
      <c r="Q337" s="14">
        <f t="shared" si="174"/>
        <v>146455.84999999998</v>
      </c>
      <c r="R337" s="14">
        <f t="shared" si="174"/>
        <v>0</v>
      </c>
    </row>
    <row r="338" spans="1:20" s="7" customFormat="1" x14ac:dyDescent="0.25">
      <c r="A338" s="16" t="s">
        <v>105</v>
      </c>
      <c r="B338" s="37" t="s">
        <v>108</v>
      </c>
      <c r="C338" s="9">
        <v>119881</v>
      </c>
      <c r="D338" s="9">
        <v>146455.84999999998</v>
      </c>
      <c r="E338" s="9">
        <v>0</v>
      </c>
      <c r="F338" s="9">
        <v>0</v>
      </c>
      <c r="G338" s="9">
        <v>12460.25</v>
      </c>
      <c r="H338" s="22">
        <v>49889.94</v>
      </c>
      <c r="I338" s="22">
        <v>62273.27</v>
      </c>
      <c r="J338" s="22">
        <v>0</v>
      </c>
      <c r="K338" s="9">
        <v>4219.95</v>
      </c>
      <c r="L338" s="9">
        <v>0</v>
      </c>
      <c r="M338" s="9">
        <v>0</v>
      </c>
      <c r="N338" s="9">
        <v>10233</v>
      </c>
      <c r="O338" s="9">
        <v>7379.44</v>
      </c>
      <c r="P338" s="9">
        <v>0</v>
      </c>
      <c r="Q338" s="9">
        <f t="shared" si="167"/>
        <v>146455.84999999998</v>
      </c>
      <c r="R338" s="9">
        <f>+D338-Q338</f>
        <v>0</v>
      </c>
      <c r="T338" s="10"/>
    </row>
    <row r="339" spans="1:20" s="15" customFormat="1" x14ac:dyDescent="0.25">
      <c r="A339" s="13">
        <v>3</v>
      </c>
      <c r="B339" s="41" t="s">
        <v>10</v>
      </c>
      <c r="C339" s="14">
        <f t="shared" ref="C339:R339" si="175">+C343+C349+C354+C351+C358+C340</f>
        <v>2855000</v>
      </c>
      <c r="D339" s="14">
        <f t="shared" ref="D339:P339" si="176">+D343+D349+D354+D351+D358+D340+D356</f>
        <v>2080712.44</v>
      </c>
      <c r="E339" s="14">
        <f t="shared" si="176"/>
        <v>0</v>
      </c>
      <c r="F339" s="14">
        <f t="shared" si="176"/>
        <v>0</v>
      </c>
      <c r="G339" s="14">
        <f t="shared" si="176"/>
        <v>9662.7999999999993</v>
      </c>
      <c r="H339" s="14">
        <f t="shared" si="176"/>
        <v>49880</v>
      </c>
      <c r="I339" s="14">
        <f t="shared" si="176"/>
        <v>315917.64</v>
      </c>
      <c r="J339" s="14">
        <f t="shared" si="176"/>
        <v>245680.2</v>
      </c>
      <c r="K339" s="14">
        <f t="shared" si="176"/>
        <v>515233.81000000006</v>
      </c>
      <c r="L339" s="14">
        <f t="shared" si="176"/>
        <v>40129.18</v>
      </c>
      <c r="M339" s="14">
        <f t="shared" si="176"/>
        <v>100200.51999999999</v>
      </c>
      <c r="N339" s="14">
        <f t="shared" si="176"/>
        <v>349</v>
      </c>
      <c r="O339" s="14">
        <f t="shared" si="176"/>
        <v>623847.6399999999</v>
      </c>
      <c r="P339" s="14">
        <f t="shared" si="176"/>
        <v>179811.65</v>
      </c>
      <c r="Q339" s="14">
        <f>+Q343+Q349+Q354+Q351+Q358+Q340+Q356</f>
        <v>2080712.44</v>
      </c>
      <c r="R339" s="14">
        <f t="shared" si="175"/>
        <v>0</v>
      </c>
    </row>
    <row r="340" spans="1:20" s="15" customFormat="1" x14ac:dyDescent="0.25">
      <c r="A340" s="8">
        <v>3.2</v>
      </c>
      <c r="B340" s="40" t="s">
        <v>12</v>
      </c>
      <c r="C340" s="14">
        <f t="shared" ref="C340:R340" si="177">+C341+C342</f>
        <v>313000</v>
      </c>
      <c r="D340" s="14">
        <v>194965.81</v>
      </c>
      <c r="E340" s="14">
        <f t="shared" si="177"/>
        <v>0</v>
      </c>
      <c r="F340" s="14">
        <f t="shared" si="177"/>
        <v>0</v>
      </c>
      <c r="G340" s="14">
        <f t="shared" si="177"/>
        <v>0</v>
      </c>
      <c r="H340" s="14">
        <f t="shared" si="177"/>
        <v>0</v>
      </c>
      <c r="I340" s="14">
        <f t="shared" si="177"/>
        <v>71591.11</v>
      </c>
      <c r="J340" s="14">
        <f t="shared" si="177"/>
        <v>0</v>
      </c>
      <c r="K340" s="14">
        <f t="shared" si="177"/>
        <v>0</v>
      </c>
      <c r="L340" s="14">
        <f t="shared" si="177"/>
        <v>0</v>
      </c>
      <c r="M340" s="14">
        <f t="shared" si="177"/>
        <v>0</v>
      </c>
      <c r="N340" s="14">
        <f t="shared" si="177"/>
        <v>0</v>
      </c>
      <c r="O340" s="14">
        <f t="shared" si="177"/>
        <v>123374.7</v>
      </c>
      <c r="P340" s="14">
        <f t="shared" si="177"/>
        <v>0</v>
      </c>
      <c r="Q340" s="14">
        <f t="shared" si="177"/>
        <v>194965.81</v>
      </c>
      <c r="R340" s="14">
        <f t="shared" si="177"/>
        <v>0</v>
      </c>
      <c r="T340" s="21"/>
    </row>
    <row r="341" spans="1:20" s="7" customFormat="1" x14ac:dyDescent="0.25">
      <c r="A341" s="16" t="s">
        <v>113</v>
      </c>
      <c r="B341" s="37" t="s">
        <v>117</v>
      </c>
      <c r="C341" s="9">
        <v>33000</v>
      </c>
      <c r="D341" s="22">
        <v>48610.64</v>
      </c>
      <c r="E341" s="9">
        <v>0</v>
      </c>
      <c r="F341" s="9">
        <v>0</v>
      </c>
      <c r="G341" s="9">
        <v>0</v>
      </c>
      <c r="H341" s="22">
        <v>0</v>
      </c>
      <c r="I341" s="22">
        <v>34690.639999999999</v>
      </c>
      <c r="J341" s="22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13920</v>
      </c>
      <c r="P341" s="9">
        <v>0</v>
      </c>
      <c r="Q341" s="9">
        <f t="shared" ref="Q341:Q348" si="178">+E341+F341+G341+H341+I341+J341+K341+L341+M341+N341+O341+P341</f>
        <v>48610.64</v>
      </c>
      <c r="R341" s="9">
        <f>+D341-Q341</f>
        <v>0</v>
      </c>
      <c r="T341" s="10"/>
    </row>
    <row r="342" spans="1:20" s="7" customFormat="1" ht="45" x14ac:dyDescent="0.25">
      <c r="A342" s="16" t="s">
        <v>114</v>
      </c>
      <c r="B342" s="37" t="s">
        <v>118</v>
      </c>
      <c r="C342" s="9">
        <v>280000</v>
      </c>
      <c r="D342" s="9">
        <v>146355.16999999998</v>
      </c>
      <c r="E342" s="9">
        <v>0</v>
      </c>
      <c r="F342" s="9">
        <v>0</v>
      </c>
      <c r="G342" s="9">
        <v>0</v>
      </c>
      <c r="H342" s="22">
        <v>0</v>
      </c>
      <c r="I342" s="22">
        <v>36900.47</v>
      </c>
      <c r="J342" s="22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109454.7</v>
      </c>
      <c r="P342" s="9">
        <v>0</v>
      </c>
      <c r="Q342" s="9">
        <f t="shared" si="178"/>
        <v>146355.16999999998</v>
      </c>
      <c r="R342" s="9">
        <f>+D342-Q342</f>
        <v>0</v>
      </c>
    </row>
    <row r="343" spans="1:20" s="15" customFormat="1" ht="45" x14ac:dyDescent="0.25">
      <c r="A343" s="8">
        <v>3.3</v>
      </c>
      <c r="B343" s="40" t="s">
        <v>33</v>
      </c>
      <c r="C343" s="14">
        <f t="shared" ref="C343:R343" si="179">+C344+C348+C346+C345+C347</f>
        <v>1300000</v>
      </c>
      <c r="D343" s="14">
        <v>0</v>
      </c>
      <c r="E343" s="14">
        <f t="shared" si="179"/>
        <v>0</v>
      </c>
      <c r="F343" s="14">
        <f t="shared" si="179"/>
        <v>0</v>
      </c>
      <c r="G343" s="14">
        <f t="shared" si="179"/>
        <v>0</v>
      </c>
      <c r="H343" s="14">
        <f t="shared" si="179"/>
        <v>0</v>
      </c>
      <c r="I343" s="14">
        <f t="shared" si="179"/>
        <v>0</v>
      </c>
      <c r="J343" s="14">
        <f t="shared" si="179"/>
        <v>0</v>
      </c>
      <c r="K343" s="14">
        <f t="shared" si="179"/>
        <v>0</v>
      </c>
      <c r="L343" s="14">
        <f t="shared" si="179"/>
        <v>0</v>
      </c>
      <c r="M343" s="14">
        <f t="shared" si="179"/>
        <v>0</v>
      </c>
      <c r="N343" s="14">
        <f t="shared" si="179"/>
        <v>0</v>
      </c>
      <c r="O343" s="14">
        <f t="shared" si="179"/>
        <v>0</v>
      </c>
      <c r="P343" s="14">
        <f t="shared" si="179"/>
        <v>0</v>
      </c>
      <c r="Q343" s="14">
        <f t="shared" si="179"/>
        <v>0</v>
      </c>
      <c r="R343" s="14">
        <f t="shared" si="179"/>
        <v>0</v>
      </c>
    </row>
    <row r="344" spans="1:20" s="7" customFormat="1" ht="45" x14ac:dyDescent="0.25">
      <c r="A344" s="16" t="s">
        <v>121</v>
      </c>
      <c r="B344" s="37" t="s">
        <v>128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f t="shared" si="178"/>
        <v>0</v>
      </c>
      <c r="R344" s="9">
        <f t="shared" ref="R344:R355" si="180">+D344-Q344</f>
        <v>0</v>
      </c>
    </row>
    <row r="345" spans="1:20" s="7" customFormat="1" ht="45" x14ac:dyDescent="0.25">
      <c r="A345" s="16" t="s">
        <v>122</v>
      </c>
      <c r="B345" s="42" t="s">
        <v>129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f>+E345+F345+G345+H345+I345+J345+K345+L345+M345+N345+O345+P345</f>
        <v>0</v>
      </c>
      <c r="R345" s="9">
        <f t="shared" si="180"/>
        <v>0</v>
      </c>
    </row>
    <row r="346" spans="1:20" s="7" customFormat="1" ht="60" x14ac:dyDescent="0.25">
      <c r="A346" s="16" t="s">
        <v>123</v>
      </c>
      <c r="B346" s="37" t="s">
        <v>130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f t="shared" si="178"/>
        <v>0</v>
      </c>
      <c r="R346" s="9">
        <f t="shared" si="180"/>
        <v>0</v>
      </c>
    </row>
    <row r="347" spans="1:20" s="7" customFormat="1" x14ac:dyDescent="0.25">
      <c r="A347" s="16" t="s">
        <v>124</v>
      </c>
      <c r="B347" s="37" t="s">
        <v>131</v>
      </c>
      <c r="C347" s="9">
        <v>800000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f t="shared" si="178"/>
        <v>0</v>
      </c>
      <c r="R347" s="9">
        <f t="shared" si="180"/>
        <v>0</v>
      </c>
    </row>
    <row r="348" spans="1:20" s="7" customFormat="1" ht="17.25" customHeight="1" x14ac:dyDescent="0.25">
      <c r="A348" s="16" t="s">
        <v>127</v>
      </c>
      <c r="B348" s="37" t="s">
        <v>134</v>
      </c>
      <c r="C348" s="9">
        <v>500000</v>
      </c>
      <c r="D348" s="22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f t="shared" si="178"/>
        <v>0</v>
      </c>
      <c r="R348" s="9">
        <f t="shared" si="180"/>
        <v>0</v>
      </c>
    </row>
    <row r="349" spans="1:20" s="15" customFormat="1" ht="30" x14ac:dyDescent="0.25">
      <c r="A349" s="8" t="s">
        <v>257</v>
      </c>
      <c r="B349" s="43" t="s">
        <v>34</v>
      </c>
      <c r="C349" s="14">
        <f t="shared" ref="C349:R349" si="181">+C350</f>
        <v>2000</v>
      </c>
      <c r="D349" s="14">
        <v>0</v>
      </c>
      <c r="E349" s="14">
        <f t="shared" si="181"/>
        <v>0</v>
      </c>
      <c r="F349" s="14">
        <f t="shared" si="181"/>
        <v>0</v>
      </c>
      <c r="G349" s="14">
        <f t="shared" si="181"/>
        <v>0</v>
      </c>
      <c r="H349" s="14">
        <f t="shared" si="181"/>
        <v>0</v>
      </c>
      <c r="I349" s="14">
        <f t="shared" si="181"/>
        <v>0</v>
      </c>
      <c r="J349" s="14">
        <f t="shared" si="181"/>
        <v>0</v>
      </c>
      <c r="K349" s="14">
        <f t="shared" si="181"/>
        <v>0</v>
      </c>
      <c r="L349" s="14">
        <f t="shared" si="181"/>
        <v>0</v>
      </c>
      <c r="M349" s="14">
        <f t="shared" si="181"/>
        <v>0</v>
      </c>
      <c r="N349" s="14">
        <f t="shared" si="181"/>
        <v>0</v>
      </c>
      <c r="O349" s="14">
        <f t="shared" si="181"/>
        <v>0</v>
      </c>
      <c r="P349" s="14">
        <f t="shared" si="181"/>
        <v>0</v>
      </c>
      <c r="Q349" s="14">
        <f t="shared" si="181"/>
        <v>0</v>
      </c>
      <c r="R349" s="14">
        <f t="shared" si="181"/>
        <v>0</v>
      </c>
    </row>
    <row r="350" spans="1:20" s="7" customFormat="1" ht="30" x14ac:dyDescent="0.25">
      <c r="A350" s="16" t="s">
        <v>135</v>
      </c>
      <c r="B350" s="42" t="s">
        <v>136</v>
      </c>
      <c r="C350" s="9">
        <v>2000</v>
      </c>
      <c r="D350" s="22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f>+E350+F350+G350+H350+I350+J350+K350+L350+M350+N350+O350+P350</f>
        <v>0</v>
      </c>
      <c r="R350" s="9">
        <f t="shared" si="180"/>
        <v>0</v>
      </c>
    </row>
    <row r="351" spans="1:20" s="15" customFormat="1" ht="45" x14ac:dyDescent="0.25">
      <c r="A351" s="8">
        <v>3.5</v>
      </c>
      <c r="B351" s="40" t="s">
        <v>35</v>
      </c>
      <c r="C351" s="14">
        <f t="shared" ref="C351:R351" si="182">+C352+C353</f>
        <v>630000</v>
      </c>
      <c r="D351" s="14">
        <v>840861.52</v>
      </c>
      <c r="E351" s="14">
        <f t="shared" si="182"/>
        <v>0</v>
      </c>
      <c r="F351" s="14">
        <f t="shared" si="182"/>
        <v>0</v>
      </c>
      <c r="G351" s="14">
        <f t="shared" si="182"/>
        <v>0</v>
      </c>
      <c r="H351" s="14">
        <f t="shared" si="182"/>
        <v>0</v>
      </c>
      <c r="I351" s="14">
        <f t="shared" si="182"/>
        <v>168921.01</v>
      </c>
      <c r="J351" s="14">
        <f t="shared" si="182"/>
        <v>102208.76</v>
      </c>
      <c r="K351" s="14">
        <f t="shared" si="182"/>
        <v>284370.90000000002</v>
      </c>
      <c r="L351" s="14">
        <f t="shared" si="182"/>
        <v>0</v>
      </c>
      <c r="M351" s="14">
        <f t="shared" si="182"/>
        <v>46502</v>
      </c>
      <c r="N351" s="14">
        <f t="shared" si="182"/>
        <v>0</v>
      </c>
      <c r="O351" s="14">
        <f t="shared" si="182"/>
        <v>238858.85</v>
      </c>
      <c r="P351" s="14">
        <f t="shared" si="182"/>
        <v>0</v>
      </c>
      <c r="Q351" s="14">
        <f t="shared" si="182"/>
        <v>840861.52</v>
      </c>
      <c r="R351" s="14">
        <f t="shared" si="182"/>
        <v>0</v>
      </c>
    </row>
    <row r="352" spans="1:20" s="7" customFormat="1" ht="30" x14ac:dyDescent="0.25">
      <c r="A352" s="16" t="s">
        <v>137</v>
      </c>
      <c r="B352" s="37" t="s">
        <v>142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f>+E352+F352+G352+H352+I352+J352+K352+L352+M352+N352+O352+P352</f>
        <v>0</v>
      </c>
      <c r="R352" s="9">
        <f t="shared" si="180"/>
        <v>0</v>
      </c>
    </row>
    <row r="353" spans="1:18" s="7" customFormat="1" ht="15" customHeight="1" x14ac:dyDescent="0.25">
      <c r="A353" s="16" t="s">
        <v>138</v>
      </c>
      <c r="B353" s="37" t="s">
        <v>143</v>
      </c>
      <c r="C353" s="9">
        <v>630000</v>
      </c>
      <c r="D353" s="22">
        <v>840861.52</v>
      </c>
      <c r="E353" s="9">
        <v>0</v>
      </c>
      <c r="F353" s="9">
        <v>0</v>
      </c>
      <c r="G353" s="9">
        <v>0</v>
      </c>
      <c r="H353" s="22">
        <v>0</v>
      </c>
      <c r="I353" s="22">
        <v>168921.01</v>
      </c>
      <c r="J353" s="22">
        <v>102208.76</v>
      </c>
      <c r="K353" s="9">
        <v>284370.90000000002</v>
      </c>
      <c r="L353" s="9">
        <v>0</v>
      </c>
      <c r="M353" s="9">
        <v>46502</v>
      </c>
      <c r="N353" s="9">
        <v>0</v>
      </c>
      <c r="O353" s="9">
        <v>238858.85</v>
      </c>
      <c r="P353" s="9">
        <v>0</v>
      </c>
      <c r="Q353" s="9">
        <f>+E353+F353+G353+H353+I353+J353+K353+L353+M353+N353+O353+P353</f>
        <v>840861.52</v>
      </c>
      <c r="R353" s="9">
        <f t="shared" si="180"/>
        <v>0</v>
      </c>
    </row>
    <row r="354" spans="1:18" s="15" customFormat="1" ht="30" x14ac:dyDescent="0.25">
      <c r="A354" s="8" t="s">
        <v>245</v>
      </c>
      <c r="B354" s="43" t="s">
        <v>36</v>
      </c>
      <c r="C354" s="14">
        <f>+C355</f>
        <v>450000</v>
      </c>
      <c r="D354" s="14">
        <v>540854.38</v>
      </c>
      <c r="E354" s="14">
        <f t="shared" ref="E354:R354" si="183">+E355</f>
        <v>0</v>
      </c>
      <c r="F354" s="14">
        <f t="shared" si="183"/>
        <v>0</v>
      </c>
      <c r="G354" s="14">
        <f t="shared" si="183"/>
        <v>0</v>
      </c>
      <c r="H354" s="14">
        <f t="shared" si="183"/>
        <v>0</v>
      </c>
      <c r="I354" s="14">
        <f t="shared" si="183"/>
        <v>0</v>
      </c>
      <c r="J354" s="14">
        <f t="shared" si="183"/>
        <v>143471.44</v>
      </c>
      <c r="K354" s="14">
        <f t="shared" si="183"/>
        <v>186880.04</v>
      </c>
      <c r="L354" s="14">
        <f t="shared" si="183"/>
        <v>40129.18</v>
      </c>
      <c r="M354" s="14">
        <f t="shared" si="183"/>
        <v>0</v>
      </c>
      <c r="N354" s="14">
        <f t="shared" si="183"/>
        <v>0</v>
      </c>
      <c r="O354" s="14">
        <f t="shared" si="183"/>
        <v>157508.72</v>
      </c>
      <c r="P354" s="14">
        <f t="shared" si="183"/>
        <v>12865</v>
      </c>
      <c r="Q354" s="14">
        <f>+Q355</f>
        <v>540854.38</v>
      </c>
      <c r="R354" s="14">
        <f t="shared" si="183"/>
        <v>0</v>
      </c>
    </row>
    <row r="355" spans="1:18" s="7" customFormat="1" ht="60" x14ac:dyDescent="0.25">
      <c r="A355" s="16" t="s">
        <v>147</v>
      </c>
      <c r="B355" s="42" t="s">
        <v>148</v>
      </c>
      <c r="C355" s="9">
        <v>450000</v>
      </c>
      <c r="D355" s="22">
        <v>540854.38</v>
      </c>
      <c r="E355" s="9">
        <v>0</v>
      </c>
      <c r="F355" s="9">
        <v>0</v>
      </c>
      <c r="G355" s="9">
        <v>0</v>
      </c>
      <c r="H355" s="22">
        <v>0</v>
      </c>
      <c r="I355" s="22">
        <v>0</v>
      </c>
      <c r="J355" s="22">
        <v>143471.44</v>
      </c>
      <c r="K355" s="9">
        <v>186880.04</v>
      </c>
      <c r="L355" s="9">
        <v>40129.18</v>
      </c>
      <c r="M355" s="9">
        <v>0</v>
      </c>
      <c r="N355" s="9">
        <v>0</v>
      </c>
      <c r="O355" s="9">
        <v>157508.72</v>
      </c>
      <c r="P355" s="30">
        <v>12865</v>
      </c>
      <c r="Q355" s="9">
        <f>+E355+F355+G355+H355+I355+J355+K355+L355+M355+N355+O355+P355</f>
        <v>540854.38</v>
      </c>
      <c r="R355" s="9">
        <f t="shared" si="180"/>
        <v>0</v>
      </c>
    </row>
    <row r="356" spans="1:18" s="7" customFormat="1" ht="30" x14ac:dyDescent="0.25">
      <c r="A356" s="8" t="s">
        <v>258</v>
      </c>
      <c r="B356" s="40" t="s">
        <v>36</v>
      </c>
      <c r="C356" s="9">
        <f>+C357</f>
        <v>0</v>
      </c>
      <c r="D356" s="9">
        <v>47566.96</v>
      </c>
      <c r="E356" s="9">
        <f t="shared" ref="E356:R356" si="184">+E357</f>
        <v>0</v>
      </c>
      <c r="F356" s="9">
        <f t="shared" si="184"/>
        <v>0</v>
      </c>
      <c r="G356" s="9">
        <f t="shared" si="184"/>
        <v>0</v>
      </c>
      <c r="H356" s="9">
        <f t="shared" si="184"/>
        <v>0</v>
      </c>
      <c r="I356" s="9">
        <f t="shared" si="184"/>
        <v>0</v>
      </c>
      <c r="J356" s="9">
        <f t="shared" si="184"/>
        <v>0</v>
      </c>
      <c r="K356" s="9">
        <f t="shared" si="184"/>
        <v>0</v>
      </c>
      <c r="L356" s="9">
        <f t="shared" si="184"/>
        <v>0</v>
      </c>
      <c r="M356" s="9">
        <f t="shared" si="184"/>
        <v>0</v>
      </c>
      <c r="N356" s="9">
        <f t="shared" si="184"/>
        <v>0</v>
      </c>
      <c r="O356" s="9">
        <f t="shared" si="184"/>
        <v>47566.96</v>
      </c>
      <c r="P356" s="9">
        <f t="shared" si="184"/>
        <v>0</v>
      </c>
      <c r="Q356" s="14">
        <f>+E356+F356+G356+H356+I356+J356+K356+L356+M356+N356+O356+P356</f>
        <v>47566.96</v>
      </c>
      <c r="R356" s="9">
        <f t="shared" si="184"/>
        <v>0</v>
      </c>
    </row>
    <row r="357" spans="1:18" s="7" customFormat="1" ht="30" x14ac:dyDescent="0.25">
      <c r="A357" s="16" t="s">
        <v>152</v>
      </c>
      <c r="B357" s="42" t="s">
        <v>155</v>
      </c>
      <c r="C357" s="9">
        <v>0</v>
      </c>
      <c r="D357" s="22">
        <v>47566.96</v>
      </c>
      <c r="E357" s="9">
        <v>0</v>
      </c>
      <c r="F357" s="9">
        <v>0</v>
      </c>
      <c r="G357" s="9">
        <v>0</v>
      </c>
      <c r="H357" s="22">
        <v>0</v>
      </c>
      <c r="I357" s="22">
        <v>0</v>
      </c>
      <c r="J357" s="22">
        <v>0</v>
      </c>
      <c r="K357" s="9">
        <v>0</v>
      </c>
      <c r="L357" s="9">
        <v>0</v>
      </c>
      <c r="M357" s="9">
        <v>0</v>
      </c>
      <c r="N357" s="9">
        <v>0</v>
      </c>
      <c r="O357" s="9">
        <v>47566.96</v>
      </c>
      <c r="P357" s="9">
        <v>0</v>
      </c>
      <c r="Q357" s="9">
        <f>+E357+F357+G357+H357+I357+J357+K357+L357+M357+N357+O357+P357</f>
        <v>47566.96</v>
      </c>
      <c r="R357" s="9">
        <v>0</v>
      </c>
    </row>
    <row r="358" spans="1:18" s="15" customFormat="1" x14ac:dyDescent="0.25">
      <c r="A358" s="8">
        <v>3.9</v>
      </c>
      <c r="B358" s="40" t="s">
        <v>15</v>
      </c>
      <c r="C358" s="14">
        <f>+C360+C359</f>
        <v>160000</v>
      </c>
      <c r="D358" s="14">
        <v>456463.77</v>
      </c>
      <c r="E358" s="14">
        <f t="shared" ref="E358:R358" si="185">+E360+E359</f>
        <v>0</v>
      </c>
      <c r="F358" s="14">
        <f t="shared" si="185"/>
        <v>0</v>
      </c>
      <c r="G358" s="14">
        <f t="shared" si="185"/>
        <v>9662.7999999999993</v>
      </c>
      <c r="H358" s="14">
        <f t="shared" si="185"/>
        <v>49880</v>
      </c>
      <c r="I358" s="14">
        <f t="shared" si="185"/>
        <v>75405.52</v>
      </c>
      <c r="J358" s="14">
        <f t="shared" si="185"/>
        <v>0</v>
      </c>
      <c r="K358" s="14">
        <f t="shared" si="185"/>
        <v>43982.869999999995</v>
      </c>
      <c r="L358" s="14">
        <f t="shared" si="185"/>
        <v>0</v>
      </c>
      <c r="M358" s="14">
        <f t="shared" si="185"/>
        <v>53698.52</v>
      </c>
      <c r="N358" s="14">
        <f t="shared" si="185"/>
        <v>349</v>
      </c>
      <c r="O358" s="14">
        <f t="shared" si="185"/>
        <v>56538.41</v>
      </c>
      <c r="P358" s="14">
        <f t="shared" si="185"/>
        <v>166946.65</v>
      </c>
      <c r="Q358" s="14">
        <f t="shared" si="185"/>
        <v>456463.77</v>
      </c>
      <c r="R358" s="14">
        <f t="shared" si="185"/>
        <v>0</v>
      </c>
    </row>
    <row r="359" spans="1:18" s="15" customFormat="1" x14ac:dyDescent="0.25">
      <c r="A359" s="29" t="s">
        <v>157</v>
      </c>
      <c r="B359" s="37" t="s">
        <v>162</v>
      </c>
      <c r="C359" s="9">
        <v>0</v>
      </c>
      <c r="D359" s="9">
        <v>9426.02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9426.02</v>
      </c>
      <c r="L359" s="14"/>
      <c r="M359" s="14"/>
      <c r="N359" s="14"/>
      <c r="O359" s="14"/>
      <c r="P359" s="14"/>
      <c r="Q359" s="9">
        <f>+E359+F359+G359+H359+I359+J359+K359+L359+M359+N359+O359+P359</f>
        <v>9426.02</v>
      </c>
      <c r="R359" s="9">
        <f>+D359-Q359</f>
        <v>0</v>
      </c>
    </row>
    <row r="360" spans="1:18" s="7" customFormat="1" x14ac:dyDescent="0.25">
      <c r="A360" s="16" t="s">
        <v>161</v>
      </c>
      <c r="B360" s="37" t="s">
        <v>15</v>
      </c>
      <c r="C360" s="9">
        <v>160000</v>
      </c>
      <c r="D360" s="22">
        <v>447037.75</v>
      </c>
      <c r="E360" s="9">
        <v>0</v>
      </c>
      <c r="F360" s="9">
        <v>0</v>
      </c>
      <c r="G360" s="9">
        <v>9662.7999999999993</v>
      </c>
      <c r="H360" s="22">
        <v>49880</v>
      </c>
      <c r="I360" s="22">
        <v>75405.52</v>
      </c>
      <c r="J360" s="22">
        <v>0</v>
      </c>
      <c r="K360" s="9">
        <v>34556.85</v>
      </c>
      <c r="L360" s="9">
        <v>0</v>
      </c>
      <c r="M360" s="9">
        <v>53698.52</v>
      </c>
      <c r="N360" s="9">
        <v>349</v>
      </c>
      <c r="O360" s="9">
        <v>56538.41</v>
      </c>
      <c r="P360" s="30">
        <v>166946.65</v>
      </c>
      <c r="Q360" s="9">
        <f>+E360+F360+G360+H360+I360+J360+K360+L360+M360+N360+O360+P360</f>
        <v>447037.75</v>
      </c>
      <c r="R360" s="9">
        <f>+D360-Q360</f>
        <v>0</v>
      </c>
    </row>
    <row r="361" spans="1:18" s="15" customFormat="1" ht="30" x14ac:dyDescent="0.25">
      <c r="A361" s="13">
        <v>4</v>
      </c>
      <c r="B361" s="41" t="s">
        <v>37</v>
      </c>
      <c r="C361" s="14">
        <f>+C362</f>
        <v>100000</v>
      </c>
      <c r="D361" s="14">
        <v>72232.100000000006</v>
      </c>
      <c r="E361" s="14">
        <f t="shared" ref="E361:R361" si="186">+E362</f>
        <v>0</v>
      </c>
      <c r="F361" s="14">
        <f t="shared" si="186"/>
        <v>0</v>
      </c>
      <c r="G361" s="14">
        <f t="shared" si="186"/>
        <v>0</v>
      </c>
      <c r="H361" s="14">
        <f t="shared" si="186"/>
        <v>25165.91</v>
      </c>
      <c r="I361" s="14">
        <f t="shared" si="186"/>
        <v>47066.19</v>
      </c>
      <c r="J361" s="14">
        <f t="shared" si="186"/>
        <v>0</v>
      </c>
      <c r="K361" s="14">
        <f t="shared" si="186"/>
        <v>0</v>
      </c>
      <c r="L361" s="14">
        <f t="shared" si="186"/>
        <v>0</v>
      </c>
      <c r="M361" s="14">
        <f t="shared" si="186"/>
        <v>0</v>
      </c>
      <c r="N361" s="14">
        <f t="shared" si="186"/>
        <v>0</v>
      </c>
      <c r="O361" s="14">
        <f t="shared" si="186"/>
        <v>0</v>
      </c>
      <c r="P361" s="14">
        <f t="shared" si="186"/>
        <v>0</v>
      </c>
      <c r="Q361" s="14">
        <f t="shared" si="186"/>
        <v>72232.100000000006</v>
      </c>
      <c r="R361" s="14">
        <f t="shared" si="186"/>
        <v>0</v>
      </c>
    </row>
    <row r="362" spans="1:18" s="15" customFormat="1" x14ac:dyDescent="0.25">
      <c r="A362" s="8">
        <v>4.4000000000000004</v>
      </c>
      <c r="B362" s="40" t="s">
        <v>17</v>
      </c>
      <c r="C362" s="14">
        <f t="shared" ref="C362:R362" si="187">+C363+C364</f>
        <v>100000</v>
      </c>
      <c r="D362" s="14">
        <v>72232.100000000006</v>
      </c>
      <c r="E362" s="14">
        <f t="shared" si="187"/>
        <v>0</v>
      </c>
      <c r="F362" s="14">
        <f t="shared" si="187"/>
        <v>0</v>
      </c>
      <c r="G362" s="14">
        <f t="shared" si="187"/>
        <v>0</v>
      </c>
      <c r="H362" s="14">
        <f t="shared" si="187"/>
        <v>25165.91</v>
      </c>
      <c r="I362" s="14">
        <f t="shared" si="187"/>
        <v>47066.19</v>
      </c>
      <c r="J362" s="14">
        <f t="shared" si="187"/>
        <v>0</v>
      </c>
      <c r="K362" s="14">
        <f t="shared" si="187"/>
        <v>0</v>
      </c>
      <c r="L362" s="14">
        <f t="shared" si="187"/>
        <v>0</v>
      </c>
      <c r="M362" s="14">
        <f t="shared" si="187"/>
        <v>0</v>
      </c>
      <c r="N362" s="14">
        <f t="shared" si="187"/>
        <v>0</v>
      </c>
      <c r="O362" s="14">
        <f t="shared" si="187"/>
        <v>0</v>
      </c>
      <c r="P362" s="14">
        <f t="shared" si="187"/>
        <v>0</v>
      </c>
      <c r="Q362" s="14">
        <f t="shared" si="187"/>
        <v>72232.100000000006</v>
      </c>
      <c r="R362" s="14">
        <f t="shared" si="187"/>
        <v>0</v>
      </c>
    </row>
    <row r="363" spans="1:18" s="7" customFormat="1" x14ac:dyDescent="0.25">
      <c r="A363" s="16" t="s">
        <v>169</v>
      </c>
      <c r="B363" s="37" t="s">
        <v>212</v>
      </c>
      <c r="C363" s="9">
        <v>50000</v>
      </c>
      <c r="D363" s="22">
        <v>30287.02</v>
      </c>
      <c r="E363" s="9">
        <v>0</v>
      </c>
      <c r="F363" s="9">
        <v>0</v>
      </c>
      <c r="G363" s="9">
        <v>0</v>
      </c>
      <c r="H363" s="22">
        <v>0</v>
      </c>
      <c r="I363" s="22">
        <v>30287.02</v>
      </c>
      <c r="J363" s="22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f>+E363+F363+G363+H363+I363+J363+K363+L363+M363+N363+O363+P363</f>
        <v>30287.02</v>
      </c>
      <c r="R363" s="9">
        <f>+D363-Q363</f>
        <v>0</v>
      </c>
    </row>
    <row r="364" spans="1:18" s="7" customFormat="1" ht="30" x14ac:dyDescent="0.25">
      <c r="A364" s="16" t="s">
        <v>171</v>
      </c>
      <c r="B364" s="42" t="s">
        <v>175</v>
      </c>
      <c r="C364" s="9">
        <v>50000</v>
      </c>
      <c r="D364" s="9">
        <v>41945.08</v>
      </c>
      <c r="E364" s="9">
        <v>0</v>
      </c>
      <c r="F364" s="9">
        <v>0</v>
      </c>
      <c r="G364" s="9">
        <v>0</v>
      </c>
      <c r="H364" s="22">
        <v>25165.91</v>
      </c>
      <c r="I364" s="22">
        <v>16779.169999999998</v>
      </c>
      <c r="J364" s="22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f>+E364+F364+G364+H364+I364+J364+K364+L364+M364+N364+O364+P364</f>
        <v>41945.08</v>
      </c>
      <c r="R364" s="9">
        <f>+D364-Q364</f>
        <v>0</v>
      </c>
    </row>
    <row r="365" spans="1:18" s="15" customFormat="1" ht="30" x14ac:dyDescent="0.25">
      <c r="A365" s="13">
        <v>5</v>
      </c>
      <c r="B365" s="41" t="s">
        <v>18</v>
      </c>
      <c r="C365" s="14">
        <f>+C366</f>
        <v>50000</v>
      </c>
      <c r="D365" s="14">
        <v>0</v>
      </c>
      <c r="E365" s="14">
        <f t="shared" ref="E365:R365" si="188">+E366</f>
        <v>0</v>
      </c>
      <c r="F365" s="14">
        <f t="shared" si="188"/>
        <v>0</v>
      </c>
      <c r="G365" s="14">
        <f t="shared" si="188"/>
        <v>0</v>
      </c>
      <c r="H365" s="14">
        <f t="shared" si="188"/>
        <v>0</v>
      </c>
      <c r="I365" s="14">
        <f t="shared" si="188"/>
        <v>0</v>
      </c>
      <c r="J365" s="14">
        <f t="shared" si="188"/>
        <v>0</v>
      </c>
      <c r="K365" s="14">
        <f t="shared" si="188"/>
        <v>0</v>
      </c>
      <c r="L365" s="14">
        <f t="shared" si="188"/>
        <v>0</v>
      </c>
      <c r="M365" s="14">
        <f t="shared" si="188"/>
        <v>0</v>
      </c>
      <c r="N365" s="14">
        <f t="shared" si="188"/>
        <v>0</v>
      </c>
      <c r="O365" s="14">
        <f t="shared" si="188"/>
        <v>0</v>
      </c>
      <c r="P365" s="14">
        <f t="shared" si="188"/>
        <v>0</v>
      </c>
      <c r="Q365" s="14">
        <f t="shared" si="188"/>
        <v>0</v>
      </c>
      <c r="R365" s="14">
        <f t="shared" si="188"/>
        <v>0</v>
      </c>
    </row>
    <row r="366" spans="1:18" s="15" customFormat="1" ht="30" x14ac:dyDescent="0.25">
      <c r="A366" s="8">
        <v>5.0999999999999996</v>
      </c>
      <c r="B366" s="40" t="s">
        <v>19</v>
      </c>
      <c r="C366" s="14">
        <f t="shared" ref="C366:R366" si="189">+C367+C368</f>
        <v>50000</v>
      </c>
      <c r="D366" s="14">
        <v>0</v>
      </c>
      <c r="E366" s="14">
        <f t="shared" si="189"/>
        <v>0</v>
      </c>
      <c r="F366" s="14">
        <f t="shared" si="189"/>
        <v>0</v>
      </c>
      <c r="G366" s="14">
        <f t="shared" si="189"/>
        <v>0</v>
      </c>
      <c r="H366" s="14">
        <f t="shared" si="189"/>
        <v>0</v>
      </c>
      <c r="I366" s="14">
        <f t="shared" si="189"/>
        <v>0</v>
      </c>
      <c r="J366" s="14">
        <f t="shared" si="189"/>
        <v>0</v>
      </c>
      <c r="K366" s="14">
        <f t="shared" si="189"/>
        <v>0</v>
      </c>
      <c r="L366" s="14">
        <f t="shared" si="189"/>
        <v>0</v>
      </c>
      <c r="M366" s="14">
        <f t="shared" si="189"/>
        <v>0</v>
      </c>
      <c r="N366" s="14">
        <f t="shared" si="189"/>
        <v>0</v>
      </c>
      <c r="O366" s="14">
        <f t="shared" si="189"/>
        <v>0</v>
      </c>
      <c r="P366" s="14">
        <f t="shared" si="189"/>
        <v>0</v>
      </c>
      <c r="Q366" s="14">
        <f t="shared" si="189"/>
        <v>0</v>
      </c>
      <c r="R366" s="14">
        <f t="shared" si="189"/>
        <v>0</v>
      </c>
    </row>
    <row r="367" spans="1:18" s="7" customFormat="1" x14ac:dyDescent="0.25">
      <c r="A367" s="16" t="s">
        <v>177</v>
      </c>
      <c r="B367" s="37" t="s">
        <v>179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f>+E367+F367+G367+H367+I367+J367+K367+L367+M367+N367+O367+P367</f>
        <v>0</v>
      </c>
      <c r="R367" s="9">
        <f>+D367-Q367</f>
        <v>0</v>
      </c>
    </row>
    <row r="368" spans="1:18" s="7" customFormat="1" ht="30" x14ac:dyDescent="0.25">
      <c r="A368" s="16" t="s">
        <v>178</v>
      </c>
      <c r="B368" s="37" t="s">
        <v>180</v>
      </c>
      <c r="C368" s="9">
        <v>50000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f>+E368+F368+G368+H368+I368+J368+K368+L368+M368+N368+O368+P368</f>
        <v>0</v>
      </c>
      <c r="R368" s="9">
        <f>+D368-Q368</f>
        <v>0</v>
      </c>
    </row>
    <row r="369" spans="1:20" s="15" customFormat="1" x14ac:dyDescent="0.25">
      <c r="A369" s="8"/>
      <c r="B369" s="40"/>
      <c r="C369" s="14"/>
      <c r="D369" s="14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1:20" s="12" customFormat="1" ht="30" customHeight="1" x14ac:dyDescent="0.25">
      <c r="A370" s="49" t="s">
        <v>50</v>
      </c>
      <c r="B370" s="49"/>
      <c r="C370" s="24">
        <f>+C371</f>
        <v>15368063</v>
      </c>
      <c r="D370" s="24">
        <f>+D371</f>
        <v>14677990.149999999</v>
      </c>
      <c r="E370" s="24">
        <f t="shared" ref="E370:R370" si="190">+E371</f>
        <v>0</v>
      </c>
      <c r="F370" s="24">
        <f t="shared" si="190"/>
        <v>0</v>
      </c>
      <c r="G370" s="24">
        <f t="shared" si="190"/>
        <v>0</v>
      </c>
      <c r="H370" s="24">
        <f t="shared" si="190"/>
        <v>0</v>
      </c>
      <c r="I370" s="24">
        <f t="shared" si="190"/>
        <v>0</v>
      </c>
      <c r="J370" s="24">
        <f t="shared" si="190"/>
        <v>0</v>
      </c>
      <c r="K370" s="24">
        <f t="shared" si="190"/>
        <v>0</v>
      </c>
      <c r="L370" s="24">
        <f t="shared" si="190"/>
        <v>3794150.94</v>
      </c>
      <c r="M370" s="24">
        <f t="shared" si="190"/>
        <v>0</v>
      </c>
      <c r="N370" s="24">
        <f>+N371</f>
        <v>4926327.09</v>
      </c>
      <c r="O370" s="24">
        <f t="shared" si="190"/>
        <v>5078497.82</v>
      </c>
      <c r="P370" s="24">
        <f t="shared" si="190"/>
        <v>879014.3</v>
      </c>
      <c r="Q370" s="24">
        <f>+Q371</f>
        <v>14677990.149999999</v>
      </c>
      <c r="R370" s="24">
        <f t="shared" si="190"/>
        <v>0</v>
      </c>
      <c r="T370" s="30"/>
    </row>
    <row r="371" spans="1:20" s="7" customFormat="1" x14ac:dyDescent="0.25">
      <c r="A371" s="13">
        <v>6</v>
      </c>
      <c r="B371" s="41" t="s">
        <v>23</v>
      </c>
      <c r="C371" s="14">
        <f>+C372</f>
        <v>15368063</v>
      </c>
      <c r="D371" s="14">
        <v>14677990.149999999</v>
      </c>
      <c r="E371" s="14">
        <f t="shared" ref="E371:R371" si="191">+E372</f>
        <v>0</v>
      </c>
      <c r="F371" s="14">
        <f t="shared" si="191"/>
        <v>0</v>
      </c>
      <c r="G371" s="14">
        <f t="shared" si="191"/>
        <v>0</v>
      </c>
      <c r="H371" s="14">
        <f t="shared" si="191"/>
        <v>0</v>
      </c>
      <c r="I371" s="14">
        <f t="shared" si="191"/>
        <v>0</v>
      </c>
      <c r="J371" s="14">
        <f t="shared" si="191"/>
        <v>0</v>
      </c>
      <c r="K371" s="14">
        <f t="shared" si="191"/>
        <v>0</v>
      </c>
      <c r="L371" s="14">
        <f t="shared" si="191"/>
        <v>3794150.94</v>
      </c>
      <c r="M371" s="14">
        <f t="shared" si="191"/>
        <v>0</v>
      </c>
      <c r="N371" s="14">
        <f t="shared" si="191"/>
        <v>4926327.09</v>
      </c>
      <c r="O371" s="14">
        <f t="shared" si="191"/>
        <v>5078497.82</v>
      </c>
      <c r="P371" s="14">
        <f t="shared" si="191"/>
        <v>879014.3</v>
      </c>
      <c r="Q371" s="14">
        <f t="shared" si="191"/>
        <v>14677990.149999999</v>
      </c>
      <c r="R371" s="14">
        <f t="shared" si="191"/>
        <v>0</v>
      </c>
    </row>
    <row r="372" spans="1:20" s="15" customFormat="1" ht="30" x14ac:dyDescent="0.25">
      <c r="A372" s="8">
        <v>6.1</v>
      </c>
      <c r="B372" s="40" t="s">
        <v>40</v>
      </c>
      <c r="C372" s="14">
        <f t="shared" ref="C372:M372" si="192">+C373+C374+C375+C376+C377</f>
        <v>15368063</v>
      </c>
      <c r="D372" s="14">
        <v>14677990.149999999</v>
      </c>
      <c r="E372" s="14">
        <f t="shared" si="192"/>
        <v>0</v>
      </c>
      <c r="F372" s="14">
        <f t="shared" si="192"/>
        <v>0</v>
      </c>
      <c r="G372" s="14">
        <f t="shared" si="192"/>
        <v>0</v>
      </c>
      <c r="H372" s="14">
        <f t="shared" si="192"/>
        <v>0</v>
      </c>
      <c r="I372" s="14">
        <f t="shared" si="192"/>
        <v>0</v>
      </c>
      <c r="J372" s="14">
        <f t="shared" si="192"/>
        <v>0</v>
      </c>
      <c r="K372" s="14">
        <f t="shared" si="192"/>
        <v>0</v>
      </c>
      <c r="L372" s="14">
        <f t="shared" si="192"/>
        <v>3794150.94</v>
      </c>
      <c r="M372" s="14">
        <f t="shared" si="192"/>
        <v>0</v>
      </c>
      <c r="N372" s="14">
        <f>+N373+N374+N375+N376+N377</f>
        <v>4926327.09</v>
      </c>
      <c r="O372" s="14">
        <f>+O373+O374+O375+O376+O377</f>
        <v>5078497.82</v>
      </c>
      <c r="P372" s="14">
        <f>+P373+P374+P375+P376+P377</f>
        <v>879014.3</v>
      </c>
      <c r="Q372" s="14">
        <f>+Q373+Q374+Q375+Q376+Q377</f>
        <v>14677990.149999999</v>
      </c>
      <c r="R372" s="14">
        <f>+R373+R374+R375+R376+R377</f>
        <v>0</v>
      </c>
    </row>
    <row r="373" spans="1:20" s="7" customFormat="1" x14ac:dyDescent="0.25">
      <c r="A373" s="16" t="s">
        <v>195</v>
      </c>
      <c r="B373" s="37" t="s">
        <v>200</v>
      </c>
      <c r="C373" s="9">
        <v>2500000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f t="shared" ref="Q373:Q377" si="193">+E373+F373+G373+H373+I373+J373+K373+L373+M373+N373+O373+P373</f>
        <v>0</v>
      </c>
      <c r="R373" s="9">
        <f>+D373-Q373</f>
        <v>0</v>
      </c>
    </row>
    <row r="374" spans="1:20" s="7" customFormat="1" ht="60" x14ac:dyDescent="0.25">
      <c r="A374" s="16" t="s">
        <v>196</v>
      </c>
      <c r="B374" s="37" t="s">
        <v>204</v>
      </c>
      <c r="C374" s="9">
        <v>8000000</v>
      </c>
      <c r="D374" s="9">
        <v>547915.03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530424.68000000005</v>
      </c>
      <c r="M374" s="9">
        <v>0</v>
      </c>
      <c r="N374" s="9">
        <v>17490.349999999999</v>
      </c>
      <c r="O374" s="9">
        <v>0</v>
      </c>
      <c r="P374" s="9">
        <v>0</v>
      </c>
      <c r="Q374" s="9">
        <f t="shared" si="193"/>
        <v>547915.03</v>
      </c>
      <c r="R374" s="9">
        <f>+D374-Q374</f>
        <v>0</v>
      </c>
    </row>
    <row r="375" spans="1:20" s="7" customFormat="1" ht="45" x14ac:dyDescent="0.25">
      <c r="A375" s="16" t="s">
        <v>197</v>
      </c>
      <c r="B375" s="37" t="s">
        <v>201</v>
      </c>
      <c r="C375" s="9">
        <v>2800000</v>
      </c>
      <c r="D375" s="9">
        <v>11939332.629999999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3263726.26</v>
      </c>
      <c r="M375" s="9">
        <v>0</v>
      </c>
      <c r="N375" s="9">
        <v>3829937.84</v>
      </c>
      <c r="O375" s="9">
        <v>4341991.21</v>
      </c>
      <c r="P375" s="30">
        <v>503677.32</v>
      </c>
      <c r="Q375" s="9">
        <f t="shared" si="193"/>
        <v>11939332.629999999</v>
      </c>
      <c r="R375" s="9">
        <f>+D375-Q375</f>
        <v>0</v>
      </c>
    </row>
    <row r="376" spans="1:20" s="7" customFormat="1" ht="30" x14ac:dyDescent="0.25">
      <c r="A376" s="16" t="s">
        <v>198</v>
      </c>
      <c r="B376" s="37" t="s">
        <v>202</v>
      </c>
      <c r="C376" s="9">
        <v>2068063</v>
      </c>
      <c r="D376" s="9">
        <v>2190742.4899999998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1078898.8999999999</v>
      </c>
      <c r="O376" s="9">
        <v>736506.61</v>
      </c>
      <c r="P376" s="30">
        <v>375336.98</v>
      </c>
      <c r="Q376" s="9">
        <f>+E376+F376+G376+H376+I376+J376+K376+L376+M376+N376+O376+P376</f>
        <v>2190742.4899999998</v>
      </c>
      <c r="R376" s="9">
        <f>+D376-Q376</f>
        <v>0</v>
      </c>
    </row>
    <row r="377" spans="1:20" s="7" customFormat="1" ht="45" x14ac:dyDescent="0.25">
      <c r="A377" s="16" t="s">
        <v>199</v>
      </c>
      <c r="B377" s="37" t="s">
        <v>203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f t="shared" si="193"/>
        <v>0</v>
      </c>
      <c r="R377" s="9">
        <f>+D377-Q377</f>
        <v>0</v>
      </c>
    </row>
    <row r="378" spans="1:20" s="7" customFormat="1" x14ac:dyDescent="0.25">
      <c r="A378" s="8"/>
      <c r="B378" s="40"/>
      <c r="C378" s="9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20" s="12" customFormat="1" ht="30" customHeight="1" x14ac:dyDescent="0.25">
      <c r="A379" s="53" t="s">
        <v>51</v>
      </c>
      <c r="B379" s="53"/>
      <c r="C379" s="24">
        <f t="shared" ref="C379:R379" si="194">+C380+C392+C399</f>
        <v>2180600</v>
      </c>
      <c r="D379" s="24">
        <f>+D380+D392+D399</f>
        <v>1656779.62</v>
      </c>
      <c r="E379" s="24">
        <f t="shared" si="194"/>
        <v>0</v>
      </c>
      <c r="F379" s="24">
        <f t="shared" si="194"/>
        <v>0</v>
      </c>
      <c r="G379" s="24">
        <f t="shared" si="194"/>
        <v>0</v>
      </c>
      <c r="H379" s="24">
        <f t="shared" si="194"/>
        <v>424</v>
      </c>
      <c r="I379" s="24">
        <f t="shared" si="194"/>
        <v>481</v>
      </c>
      <c r="J379" s="24">
        <f t="shared" si="194"/>
        <v>661853.65</v>
      </c>
      <c r="K379" s="24">
        <f t="shared" si="194"/>
        <v>296800</v>
      </c>
      <c r="L379" s="24">
        <f t="shared" si="194"/>
        <v>105812.75</v>
      </c>
      <c r="M379" s="24">
        <f t="shared" si="194"/>
        <v>42105</v>
      </c>
      <c r="N379" s="24">
        <f>+N380+N392+N399</f>
        <v>42170</v>
      </c>
      <c r="O379" s="24">
        <f t="shared" si="194"/>
        <v>42954</v>
      </c>
      <c r="P379" s="24">
        <f>+P380+P392+P399</f>
        <v>464179.22</v>
      </c>
      <c r="Q379" s="24">
        <f t="shared" si="194"/>
        <v>1656779.62</v>
      </c>
      <c r="R379" s="24">
        <f t="shared" si="194"/>
        <v>0</v>
      </c>
      <c r="T379" s="30"/>
    </row>
    <row r="380" spans="1:20" s="7" customFormat="1" x14ac:dyDescent="0.25">
      <c r="A380" s="13">
        <v>1</v>
      </c>
      <c r="B380" s="41" t="s">
        <v>1</v>
      </c>
      <c r="C380" s="14">
        <f>+C385+C388</f>
        <v>2170000</v>
      </c>
      <c r="D380" s="14">
        <f>+D381+D383+D388+D385</f>
        <v>1590067.87</v>
      </c>
      <c r="E380" s="14">
        <f t="shared" ref="E380:P380" si="195">+E381+E383+E388+E385</f>
        <v>0</v>
      </c>
      <c r="F380" s="14">
        <f t="shared" si="195"/>
        <v>0</v>
      </c>
      <c r="G380" s="14">
        <f t="shared" si="195"/>
        <v>0</v>
      </c>
      <c r="H380" s="14">
        <f t="shared" si="195"/>
        <v>0</v>
      </c>
      <c r="I380" s="14">
        <f t="shared" si="195"/>
        <v>0</v>
      </c>
      <c r="J380" s="14">
        <f t="shared" si="195"/>
        <v>661340.65</v>
      </c>
      <c r="K380" s="14">
        <f t="shared" si="195"/>
        <v>296800</v>
      </c>
      <c r="L380" s="14">
        <f t="shared" si="195"/>
        <v>42105</v>
      </c>
      <c r="M380" s="14">
        <f t="shared" si="195"/>
        <v>42105</v>
      </c>
      <c r="N380" s="14">
        <f t="shared" si="195"/>
        <v>41810</v>
      </c>
      <c r="O380" s="14">
        <f t="shared" si="195"/>
        <v>42400</v>
      </c>
      <c r="P380" s="14">
        <f t="shared" si="195"/>
        <v>463507.22</v>
      </c>
      <c r="Q380" s="14">
        <f>+Q381+Q383+Q388+Q385</f>
        <v>1590067.87</v>
      </c>
      <c r="R380" s="14">
        <f>+R381+R383</f>
        <v>0</v>
      </c>
    </row>
    <row r="381" spans="1:20" s="7" customFormat="1" ht="30" x14ac:dyDescent="0.25">
      <c r="A381" s="13">
        <v>1.1000000000000001</v>
      </c>
      <c r="B381" s="41" t="s">
        <v>27</v>
      </c>
      <c r="C381" s="14">
        <f>+C382</f>
        <v>0</v>
      </c>
      <c r="D381" s="14">
        <v>507620</v>
      </c>
      <c r="E381" s="14">
        <f t="shared" ref="E381:J381" si="196">+E382</f>
        <v>0</v>
      </c>
      <c r="F381" s="14">
        <f t="shared" si="196"/>
        <v>0</v>
      </c>
      <c r="G381" s="14">
        <f t="shared" si="196"/>
        <v>0</v>
      </c>
      <c r="H381" s="14">
        <f t="shared" si="196"/>
        <v>0</v>
      </c>
      <c r="I381" s="14">
        <f t="shared" si="196"/>
        <v>0</v>
      </c>
      <c r="J381" s="14">
        <f t="shared" si="196"/>
        <v>0</v>
      </c>
      <c r="K381" s="14">
        <f t="shared" ref="K381:R381" si="197">+K382</f>
        <v>296800</v>
      </c>
      <c r="L381" s="14">
        <f t="shared" si="197"/>
        <v>42105</v>
      </c>
      <c r="M381" s="14">
        <f t="shared" si="197"/>
        <v>42105</v>
      </c>
      <c r="N381" s="14">
        <f t="shared" si="197"/>
        <v>41810</v>
      </c>
      <c r="O381" s="14">
        <f t="shared" si="197"/>
        <v>42400</v>
      </c>
      <c r="P381" s="14">
        <f t="shared" si="197"/>
        <v>42400</v>
      </c>
      <c r="Q381" s="14">
        <f t="shared" si="197"/>
        <v>507620</v>
      </c>
      <c r="R381" s="14">
        <f t="shared" si="197"/>
        <v>0</v>
      </c>
    </row>
    <row r="382" spans="1:20" s="7" customFormat="1" ht="30" x14ac:dyDescent="0.25">
      <c r="A382" s="28" t="s">
        <v>55</v>
      </c>
      <c r="B382" s="45" t="s">
        <v>56</v>
      </c>
      <c r="C382" s="9">
        <v>0</v>
      </c>
      <c r="D382" s="9">
        <v>507620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296800</v>
      </c>
      <c r="L382" s="9">
        <v>42105</v>
      </c>
      <c r="M382" s="9">
        <v>42105</v>
      </c>
      <c r="N382" s="9">
        <v>41810</v>
      </c>
      <c r="O382" s="9">
        <v>42400</v>
      </c>
      <c r="P382" s="30">
        <v>42400</v>
      </c>
      <c r="Q382" s="9">
        <f>+E382+F382+G382+H382+I382+J382+K382+L382+M382+N382+O382+P382</f>
        <v>507620</v>
      </c>
      <c r="R382" s="9">
        <f>+D382-Q382</f>
        <v>0</v>
      </c>
    </row>
    <row r="383" spans="1:20" s="7" customFormat="1" ht="30" x14ac:dyDescent="0.25">
      <c r="A383" s="18">
        <v>1.3</v>
      </c>
      <c r="B383" s="40" t="s">
        <v>61</v>
      </c>
      <c r="C383" s="9"/>
      <c r="D383" s="9">
        <v>84800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>
        <f>+P384</f>
        <v>84800</v>
      </c>
      <c r="Q383" s="9">
        <f>+Q384</f>
        <v>84800</v>
      </c>
      <c r="R383" s="9">
        <f>+D383-Q383</f>
        <v>0</v>
      </c>
    </row>
    <row r="384" spans="1:20" s="7" customFormat="1" x14ac:dyDescent="0.25">
      <c r="A384" s="16" t="s">
        <v>65</v>
      </c>
      <c r="B384" s="37" t="s">
        <v>213</v>
      </c>
      <c r="C384" s="9"/>
      <c r="D384" s="9">
        <v>84800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30">
        <v>84800</v>
      </c>
      <c r="Q384" s="9">
        <f>+E384+F384+G384+H384+I384+J384+K384+L384+M384+N384+O384+P384</f>
        <v>84800</v>
      </c>
      <c r="R384" s="9"/>
    </row>
    <row r="385" spans="1:20" s="15" customFormat="1" x14ac:dyDescent="0.25">
      <c r="A385" s="8">
        <v>1.4</v>
      </c>
      <c r="B385" s="40" t="s">
        <v>3</v>
      </c>
      <c r="C385" s="14">
        <f>+C387</f>
        <v>2170000</v>
      </c>
      <c r="D385" s="14">
        <v>661340.65</v>
      </c>
      <c r="E385" s="14">
        <f t="shared" ref="E385:Q385" si="198">+E387+E386</f>
        <v>0</v>
      </c>
      <c r="F385" s="14">
        <f t="shared" si="198"/>
        <v>0</v>
      </c>
      <c r="G385" s="14">
        <f t="shared" si="198"/>
        <v>0</v>
      </c>
      <c r="H385" s="14">
        <f t="shared" si="198"/>
        <v>0</v>
      </c>
      <c r="I385" s="14">
        <f t="shared" si="198"/>
        <v>0</v>
      </c>
      <c r="J385" s="14">
        <f t="shared" si="198"/>
        <v>661340.65</v>
      </c>
      <c r="K385" s="14">
        <f t="shared" si="198"/>
        <v>0</v>
      </c>
      <c r="L385" s="14">
        <f t="shared" si="198"/>
        <v>0</v>
      </c>
      <c r="M385" s="14">
        <f t="shared" si="198"/>
        <v>0</v>
      </c>
      <c r="N385" s="14">
        <f>+N387+N386</f>
        <v>0</v>
      </c>
      <c r="O385" s="14">
        <f>+O387+O386</f>
        <v>0</v>
      </c>
      <c r="P385" s="14">
        <f>+P387+P386</f>
        <v>0</v>
      </c>
      <c r="Q385" s="14">
        <f t="shared" si="198"/>
        <v>661340.65</v>
      </c>
      <c r="R385" s="14">
        <f>+R387+R386</f>
        <v>0</v>
      </c>
      <c r="T385" s="21"/>
    </row>
    <row r="386" spans="1:20" s="7" customFormat="1" ht="30" x14ac:dyDescent="0.25">
      <c r="A386" s="16" t="s">
        <v>282</v>
      </c>
      <c r="B386" s="37" t="s">
        <v>310</v>
      </c>
      <c r="C386" s="9">
        <v>2170000</v>
      </c>
      <c r="D386" s="9">
        <v>661340.65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661340.65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f>+E386+F386+G386+H386+I386+J386+K386+L386+M386+N386+O386+P386</f>
        <v>661340.65</v>
      </c>
      <c r="R386" s="9">
        <f>+D386-Q386</f>
        <v>0</v>
      </c>
      <c r="T386" s="10"/>
    </row>
    <row r="387" spans="1:20" s="7" customFormat="1" x14ac:dyDescent="0.25">
      <c r="A387" s="16" t="s">
        <v>70</v>
      </c>
      <c r="B387" s="37" t="s">
        <v>71</v>
      </c>
      <c r="C387" s="9">
        <v>2170000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f>+E387+F387+G387+H387+I387+J387+K387+L387+M387+N387+O387+P387</f>
        <v>0</v>
      </c>
      <c r="R387" s="9">
        <f>+D387-Q387</f>
        <v>0</v>
      </c>
    </row>
    <row r="388" spans="1:20" s="15" customFormat="1" ht="17.25" customHeight="1" x14ac:dyDescent="0.25">
      <c r="A388" s="18">
        <v>1.5</v>
      </c>
      <c r="B388" s="40" t="s">
        <v>272</v>
      </c>
      <c r="C388" s="14">
        <f t="shared" ref="C388:O388" si="199">+C389+C391</f>
        <v>0</v>
      </c>
      <c r="D388" s="14">
        <v>336307.22</v>
      </c>
      <c r="E388" s="14">
        <f t="shared" si="199"/>
        <v>0</v>
      </c>
      <c r="F388" s="14">
        <f t="shared" si="199"/>
        <v>0</v>
      </c>
      <c r="G388" s="14">
        <f t="shared" si="199"/>
        <v>0</v>
      </c>
      <c r="H388" s="14">
        <f t="shared" si="199"/>
        <v>0</v>
      </c>
      <c r="I388" s="14">
        <f t="shared" si="199"/>
        <v>0</v>
      </c>
      <c r="J388" s="14">
        <f t="shared" si="199"/>
        <v>0</v>
      </c>
      <c r="K388" s="14">
        <f t="shared" si="199"/>
        <v>0</v>
      </c>
      <c r="L388" s="14">
        <f t="shared" si="199"/>
        <v>0</v>
      </c>
      <c r="M388" s="14">
        <f t="shared" si="199"/>
        <v>0</v>
      </c>
      <c r="N388" s="14">
        <f t="shared" si="199"/>
        <v>0</v>
      </c>
      <c r="O388" s="14">
        <f t="shared" si="199"/>
        <v>0</v>
      </c>
      <c r="P388" s="14">
        <f>+P389+P391+P390</f>
        <v>336307.22</v>
      </c>
      <c r="Q388" s="14">
        <f t="shared" ref="Q388:R388" si="200">+Q389+Q391+Q390</f>
        <v>336307.22</v>
      </c>
      <c r="R388" s="14">
        <f t="shared" si="200"/>
        <v>0</v>
      </c>
    </row>
    <row r="389" spans="1:20" s="7" customFormat="1" x14ac:dyDescent="0.25">
      <c r="A389" s="16" t="s">
        <v>72</v>
      </c>
      <c r="B389" s="37" t="s">
        <v>273</v>
      </c>
      <c r="C389" s="9">
        <v>0</v>
      </c>
      <c r="D389" s="9">
        <v>5424.31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30">
        <v>5424.31</v>
      </c>
      <c r="Q389" s="9">
        <f>+E389+F389+G389+H389+I389+J389+K389+L389+M389+N389+O389+P389</f>
        <v>5424.31</v>
      </c>
      <c r="R389" s="9">
        <f>+D389-Q389</f>
        <v>0</v>
      </c>
    </row>
    <row r="390" spans="1:20" s="7" customFormat="1" x14ac:dyDescent="0.25">
      <c r="A390" s="36" t="s">
        <v>320</v>
      </c>
      <c r="B390" s="44" t="s">
        <v>321</v>
      </c>
      <c r="C390" s="9"/>
      <c r="D390" s="9">
        <v>330882.90999999997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30">
        <v>330882.90999999997</v>
      </c>
      <c r="Q390" s="9">
        <f>+E390+F390+G390+H390+I390+J390+K390+L390+M390+N390+O390+P390</f>
        <v>330882.90999999997</v>
      </c>
      <c r="R390" s="9">
        <f>+D390-Q390</f>
        <v>0</v>
      </c>
    </row>
    <row r="391" spans="1:20" s="7" customFormat="1" ht="30" x14ac:dyDescent="0.25">
      <c r="A391" s="16" t="s">
        <v>74</v>
      </c>
      <c r="B391" s="37" t="s">
        <v>272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/>
      <c r="Q391" s="9">
        <f>+E391+F391+G391+H391+I391+J391+K391+L391+M391+N391+O391+P391</f>
        <v>0</v>
      </c>
      <c r="R391" s="9">
        <f>+D391-Q391</f>
        <v>0</v>
      </c>
    </row>
    <row r="392" spans="1:20" s="15" customFormat="1" x14ac:dyDescent="0.25">
      <c r="A392" s="13">
        <v>3</v>
      </c>
      <c r="B392" s="41" t="s">
        <v>10</v>
      </c>
      <c r="C392" s="14">
        <f>+C397+C395</f>
        <v>10600</v>
      </c>
      <c r="D392" s="14">
        <v>66711.75</v>
      </c>
      <c r="E392" s="14">
        <f t="shared" ref="E392:R392" si="201">+E397+E395+E393</f>
        <v>0</v>
      </c>
      <c r="F392" s="14">
        <f t="shared" si="201"/>
        <v>0</v>
      </c>
      <c r="G392" s="14">
        <f t="shared" si="201"/>
        <v>0</v>
      </c>
      <c r="H392" s="14">
        <f t="shared" si="201"/>
        <v>424</v>
      </c>
      <c r="I392" s="14">
        <f t="shared" si="201"/>
        <v>481</v>
      </c>
      <c r="J392" s="14">
        <f t="shared" si="201"/>
        <v>513</v>
      </c>
      <c r="K392" s="14">
        <f t="shared" si="201"/>
        <v>0</v>
      </c>
      <c r="L392" s="14">
        <f t="shared" si="201"/>
        <v>63707.75</v>
      </c>
      <c r="M392" s="14">
        <f t="shared" si="201"/>
        <v>0</v>
      </c>
      <c r="N392" s="14">
        <f>+N397+N395+N393</f>
        <v>360</v>
      </c>
      <c r="O392" s="14">
        <f>+O397+O395+O393</f>
        <v>554</v>
      </c>
      <c r="P392" s="14">
        <f>+P397+P395+P393</f>
        <v>672</v>
      </c>
      <c r="Q392" s="14">
        <f t="shared" si="201"/>
        <v>66711.75</v>
      </c>
      <c r="R392" s="14">
        <f t="shared" si="201"/>
        <v>0</v>
      </c>
    </row>
    <row r="393" spans="1:20" s="15" customFormat="1" ht="45" x14ac:dyDescent="0.25">
      <c r="A393" s="8">
        <v>3.3</v>
      </c>
      <c r="B393" s="40" t="s">
        <v>33</v>
      </c>
      <c r="C393" s="14">
        <f>+C395+C399+C397+C396+C398</f>
        <v>21200</v>
      </c>
      <c r="D393" s="14">
        <v>62362.75</v>
      </c>
      <c r="E393" s="14">
        <f t="shared" ref="E393:R393" si="202">+E394</f>
        <v>0</v>
      </c>
      <c r="F393" s="14">
        <f t="shared" si="202"/>
        <v>0</v>
      </c>
      <c r="G393" s="14">
        <f t="shared" si="202"/>
        <v>0</v>
      </c>
      <c r="H393" s="14">
        <f t="shared" si="202"/>
        <v>0</v>
      </c>
      <c r="I393" s="14">
        <f t="shared" si="202"/>
        <v>0</v>
      </c>
      <c r="J393" s="14">
        <f t="shared" si="202"/>
        <v>0</v>
      </c>
      <c r="K393" s="14">
        <f t="shared" si="202"/>
        <v>0</v>
      </c>
      <c r="L393" s="14">
        <f t="shared" si="202"/>
        <v>62362.75</v>
      </c>
      <c r="M393" s="14">
        <f t="shared" si="202"/>
        <v>0</v>
      </c>
      <c r="N393" s="14">
        <f t="shared" si="202"/>
        <v>0</v>
      </c>
      <c r="O393" s="14">
        <f t="shared" si="202"/>
        <v>0</v>
      </c>
      <c r="P393" s="14">
        <f t="shared" si="202"/>
        <v>0</v>
      </c>
      <c r="Q393" s="14">
        <f t="shared" si="202"/>
        <v>62362.75</v>
      </c>
      <c r="R393" s="14">
        <f t="shared" si="202"/>
        <v>0</v>
      </c>
    </row>
    <row r="394" spans="1:20" s="7" customFormat="1" ht="60" x14ac:dyDescent="0.25">
      <c r="A394" s="16" t="s">
        <v>123</v>
      </c>
      <c r="B394" s="37" t="s">
        <v>130</v>
      </c>
      <c r="C394" s="9">
        <v>0</v>
      </c>
      <c r="D394" s="9">
        <v>62362.75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62362.75</v>
      </c>
      <c r="M394" s="9">
        <v>0</v>
      </c>
      <c r="N394" s="9">
        <v>0</v>
      </c>
      <c r="O394" s="9">
        <v>0</v>
      </c>
      <c r="P394" s="9">
        <v>0</v>
      </c>
      <c r="Q394" s="9">
        <f>+E394+F394+G394+H394+I394+J394+K394+L394+M394+N394+O394+P394</f>
        <v>62362.75</v>
      </c>
      <c r="R394" s="9">
        <f>+D394-Q394</f>
        <v>0</v>
      </c>
    </row>
    <row r="395" spans="1:20" s="15" customFormat="1" ht="30" x14ac:dyDescent="0.25">
      <c r="A395" s="13" t="s">
        <v>257</v>
      </c>
      <c r="B395" s="41" t="s">
        <v>275</v>
      </c>
      <c r="C395" s="14">
        <f>+C396</f>
        <v>0</v>
      </c>
      <c r="D395" s="14">
        <v>0</v>
      </c>
      <c r="E395" s="14">
        <f t="shared" ref="E395:R397" si="203">+E396</f>
        <v>0</v>
      </c>
      <c r="F395" s="14">
        <f t="shared" si="203"/>
        <v>0</v>
      </c>
      <c r="G395" s="14">
        <f t="shared" si="203"/>
        <v>0</v>
      </c>
      <c r="H395" s="14">
        <f t="shared" si="203"/>
        <v>0</v>
      </c>
      <c r="I395" s="14">
        <f t="shared" si="203"/>
        <v>0</v>
      </c>
      <c r="J395" s="14">
        <f t="shared" si="203"/>
        <v>0</v>
      </c>
      <c r="K395" s="14">
        <f t="shared" si="203"/>
        <v>0</v>
      </c>
      <c r="L395" s="14">
        <f t="shared" si="203"/>
        <v>0</v>
      </c>
      <c r="M395" s="14">
        <f t="shared" si="203"/>
        <v>0</v>
      </c>
      <c r="N395" s="14">
        <f t="shared" si="203"/>
        <v>0</v>
      </c>
      <c r="O395" s="14">
        <f t="shared" si="203"/>
        <v>0</v>
      </c>
      <c r="P395" s="14">
        <f t="shared" si="203"/>
        <v>0</v>
      </c>
      <c r="Q395" s="14">
        <f t="shared" si="203"/>
        <v>0</v>
      </c>
      <c r="R395" s="14">
        <f t="shared" si="203"/>
        <v>0</v>
      </c>
    </row>
    <row r="396" spans="1:20" s="7" customFormat="1" ht="30" x14ac:dyDescent="0.25">
      <c r="A396" s="28" t="s">
        <v>135</v>
      </c>
      <c r="B396" s="45" t="s">
        <v>274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f>+E396+F396+G396+H396+I396+J396+K396+L396+M396+N396+O396+P396</f>
        <v>0</v>
      </c>
      <c r="R396" s="9">
        <f>+D396-Q396</f>
        <v>0</v>
      </c>
    </row>
    <row r="397" spans="1:20" s="15" customFormat="1" x14ac:dyDescent="0.25">
      <c r="A397" s="8">
        <v>3.7</v>
      </c>
      <c r="B397" s="40" t="s">
        <v>13</v>
      </c>
      <c r="C397" s="14">
        <f>+C398</f>
        <v>10600</v>
      </c>
      <c r="D397" s="14">
        <v>4349</v>
      </c>
      <c r="E397" s="14">
        <f t="shared" si="203"/>
        <v>0</v>
      </c>
      <c r="F397" s="14">
        <f t="shared" si="203"/>
        <v>0</v>
      </c>
      <c r="G397" s="14">
        <f t="shared" si="203"/>
        <v>0</v>
      </c>
      <c r="H397" s="14">
        <f t="shared" si="203"/>
        <v>424</v>
      </c>
      <c r="I397" s="14">
        <f t="shared" si="203"/>
        <v>481</v>
      </c>
      <c r="J397" s="14">
        <f t="shared" si="203"/>
        <v>513</v>
      </c>
      <c r="K397" s="14">
        <f t="shared" si="203"/>
        <v>0</v>
      </c>
      <c r="L397" s="14">
        <f t="shared" si="203"/>
        <v>1345</v>
      </c>
      <c r="M397" s="14">
        <f t="shared" si="203"/>
        <v>0</v>
      </c>
      <c r="N397" s="14">
        <f t="shared" si="203"/>
        <v>360</v>
      </c>
      <c r="O397" s="14">
        <f t="shared" si="203"/>
        <v>554</v>
      </c>
      <c r="P397" s="14">
        <f t="shared" si="203"/>
        <v>672</v>
      </c>
      <c r="Q397" s="14">
        <f t="shared" si="203"/>
        <v>4349</v>
      </c>
      <c r="R397" s="14">
        <f t="shared" si="203"/>
        <v>0</v>
      </c>
    </row>
    <row r="398" spans="1:20" s="7" customFormat="1" x14ac:dyDescent="0.25">
      <c r="A398" s="16" t="s">
        <v>149</v>
      </c>
      <c r="B398" s="37" t="s">
        <v>150</v>
      </c>
      <c r="C398" s="9">
        <v>10600</v>
      </c>
      <c r="D398" s="9">
        <v>4349</v>
      </c>
      <c r="E398" s="9">
        <v>0</v>
      </c>
      <c r="F398" s="9">
        <v>0</v>
      </c>
      <c r="G398" s="9">
        <v>0</v>
      </c>
      <c r="H398" s="9">
        <v>424</v>
      </c>
      <c r="I398" s="9">
        <f>905-424</f>
        <v>481</v>
      </c>
      <c r="J398" s="9">
        <f>1418-905</f>
        <v>513</v>
      </c>
      <c r="K398" s="9">
        <v>0</v>
      </c>
      <c r="L398" s="9">
        <v>1345</v>
      </c>
      <c r="M398" s="9">
        <v>0</v>
      </c>
      <c r="N398" s="9">
        <v>360</v>
      </c>
      <c r="O398" s="9">
        <v>554</v>
      </c>
      <c r="P398">
        <v>672</v>
      </c>
      <c r="Q398" s="9">
        <f>+E398+F398+G398+H398+I398+J398+K398+L398+M398+N398+O398+P398</f>
        <v>4349</v>
      </c>
      <c r="R398" s="9">
        <f>+D398-Q398</f>
        <v>0</v>
      </c>
    </row>
    <row r="399" spans="1:20" s="15" customFormat="1" ht="30" x14ac:dyDescent="0.25">
      <c r="A399" s="13">
        <v>4</v>
      </c>
      <c r="B399" s="41" t="s">
        <v>37</v>
      </c>
      <c r="C399" s="14">
        <f>+C400</f>
        <v>0</v>
      </c>
      <c r="D399" s="14">
        <v>0</v>
      </c>
      <c r="E399" s="14">
        <f t="shared" ref="E399:R400" si="204">+E400</f>
        <v>0</v>
      </c>
      <c r="F399" s="14">
        <f t="shared" si="204"/>
        <v>0</v>
      </c>
      <c r="G399" s="14">
        <f t="shared" si="204"/>
        <v>0</v>
      </c>
      <c r="H399" s="14">
        <f t="shared" si="204"/>
        <v>0</v>
      </c>
      <c r="I399" s="14">
        <f t="shared" si="204"/>
        <v>0</v>
      </c>
      <c r="J399" s="14">
        <f t="shared" si="204"/>
        <v>0</v>
      </c>
      <c r="K399" s="14">
        <f t="shared" si="204"/>
        <v>0</v>
      </c>
      <c r="L399" s="14">
        <f t="shared" si="204"/>
        <v>0</v>
      </c>
      <c r="M399" s="14">
        <f t="shared" si="204"/>
        <v>0</v>
      </c>
      <c r="N399" s="14">
        <f t="shared" si="204"/>
        <v>0</v>
      </c>
      <c r="O399" s="14">
        <f t="shared" si="204"/>
        <v>0</v>
      </c>
      <c r="P399" s="14">
        <f t="shared" si="204"/>
        <v>0</v>
      </c>
      <c r="Q399" s="14">
        <f t="shared" si="204"/>
        <v>0</v>
      </c>
      <c r="R399" s="14">
        <f t="shared" si="204"/>
        <v>0</v>
      </c>
    </row>
    <row r="400" spans="1:20" s="15" customFormat="1" x14ac:dyDescent="0.25">
      <c r="A400" s="8">
        <v>4.4000000000000004</v>
      </c>
      <c r="B400" s="40" t="s">
        <v>17</v>
      </c>
      <c r="C400" s="14">
        <f>+C401</f>
        <v>0</v>
      </c>
      <c r="D400" s="14">
        <v>0</v>
      </c>
      <c r="E400" s="14">
        <f t="shared" si="204"/>
        <v>0</v>
      </c>
      <c r="F400" s="14">
        <f t="shared" si="204"/>
        <v>0</v>
      </c>
      <c r="G400" s="14">
        <f t="shared" si="204"/>
        <v>0</v>
      </c>
      <c r="H400" s="14">
        <f t="shared" si="204"/>
        <v>0</v>
      </c>
      <c r="I400" s="14">
        <f t="shared" si="204"/>
        <v>0</v>
      </c>
      <c r="J400" s="14">
        <f t="shared" si="204"/>
        <v>0</v>
      </c>
      <c r="K400" s="14">
        <f t="shared" si="204"/>
        <v>0</v>
      </c>
      <c r="L400" s="14">
        <f t="shared" si="204"/>
        <v>0</v>
      </c>
      <c r="M400" s="14">
        <f t="shared" si="204"/>
        <v>0</v>
      </c>
      <c r="N400" s="14">
        <f t="shared" si="204"/>
        <v>0</v>
      </c>
      <c r="O400" s="14">
        <f t="shared" si="204"/>
        <v>0</v>
      </c>
      <c r="P400" s="14">
        <f t="shared" si="204"/>
        <v>0</v>
      </c>
      <c r="Q400" s="14">
        <f t="shared" si="204"/>
        <v>0</v>
      </c>
      <c r="R400" s="14">
        <f t="shared" si="204"/>
        <v>0</v>
      </c>
    </row>
    <row r="401" spans="1:21" s="7" customFormat="1" x14ac:dyDescent="0.25">
      <c r="A401" s="16" t="s">
        <v>169</v>
      </c>
      <c r="B401" s="42" t="s">
        <v>173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f>+E401+F401+G401+H401+I401+J401+K401+L401+M401+N401+O401+P401</f>
        <v>0</v>
      </c>
      <c r="R401" s="9">
        <f>+D401-Q401</f>
        <v>0</v>
      </c>
    </row>
    <row r="402" spans="1:21" s="7" customFormat="1" x14ac:dyDescent="0.25">
      <c r="A402" s="8"/>
      <c r="B402" s="40"/>
      <c r="C402" s="9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21" s="12" customFormat="1" ht="15.75" x14ac:dyDescent="0.25">
      <c r="A403" s="52" t="s">
        <v>52</v>
      </c>
      <c r="B403" s="52"/>
      <c r="C403" s="11">
        <f>+C404+C414+C423+C420</f>
        <v>10903002</v>
      </c>
      <c r="D403" s="11">
        <f>+D404+D414+D423+D420</f>
        <v>10920064.379999999</v>
      </c>
      <c r="E403" s="11">
        <f t="shared" ref="E403:R403" si="205">+E404+E414+E423+E420</f>
        <v>0</v>
      </c>
      <c r="F403" s="11">
        <f t="shared" si="205"/>
        <v>0</v>
      </c>
      <c r="G403" s="11">
        <f t="shared" si="205"/>
        <v>0</v>
      </c>
      <c r="H403" s="11">
        <f t="shared" si="205"/>
        <v>0</v>
      </c>
      <c r="I403" s="11">
        <f t="shared" si="205"/>
        <v>0</v>
      </c>
      <c r="J403" s="11">
        <f t="shared" ref="J403:P403" si="206">+J404+J414+J423+J420</f>
        <v>4195900</v>
      </c>
      <c r="K403" s="11">
        <f t="shared" si="206"/>
        <v>612493.4</v>
      </c>
      <c r="L403" s="11">
        <f t="shared" si="206"/>
        <v>1855628.6</v>
      </c>
      <c r="M403" s="11">
        <f t="shared" si="206"/>
        <v>0</v>
      </c>
      <c r="N403" s="11">
        <f>+N404+N414+N423+N420</f>
        <v>579991.19999999995</v>
      </c>
      <c r="O403" s="11">
        <f>+O404+O414+O423+O420</f>
        <v>875454.65</v>
      </c>
      <c r="P403" s="11">
        <f t="shared" si="206"/>
        <v>2620239.7000000002</v>
      </c>
      <c r="Q403" s="11">
        <f t="shared" si="205"/>
        <v>10739707.549999999</v>
      </c>
      <c r="R403" s="11">
        <f t="shared" si="205"/>
        <v>180356.83000000007</v>
      </c>
      <c r="T403" s="30"/>
    </row>
    <row r="404" spans="1:21" s="15" customFormat="1" x14ac:dyDescent="0.25">
      <c r="A404" s="13">
        <v>2</v>
      </c>
      <c r="B404" s="41" t="s">
        <v>6</v>
      </c>
      <c r="C404" s="14">
        <f t="shared" ref="C404:R404" si="207">+C408+C411+C405</f>
        <v>2228700</v>
      </c>
      <c r="D404" s="14">
        <v>2716981.2800000003</v>
      </c>
      <c r="E404" s="14">
        <f t="shared" si="207"/>
        <v>0</v>
      </c>
      <c r="F404" s="14">
        <f t="shared" si="207"/>
        <v>0</v>
      </c>
      <c r="G404" s="14">
        <f t="shared" si="207"/>
        <v>0</v>
      </c>
      <c r="H404" s="14">
        <f t="shared" si="207"/>
        <v>0</v>
      </c>
      <c r="I404" s="14">
        <f t="shared" si="207"/>
        <v>0</v>
      </c>
      <c r="J404" s="14">
        <f t="shared" ref="J404:P404" si="208">+J408+J411+J405</f>
        <v>0</v>
      </c>
      <c r="K404" s="14">
        <f t="shared" si="208"/>
        <v>177500</v>
      </c>
      <c r="L404" s="14">
        <f t="shared" si="208"/>
        <v>1343813.6</v>
      </c>
      <c r="M404" s="14">
        <f t="shared" si="208"/>
        <v>0</v>
      </c>
      <c r="N404" s="14">
        <f t="shared" si="208"/>
        <v>0</v>
      </c>
      <c r="O404" s="14">
        <f t="shared" si="208"/>
        <v>8954.65</v>
      </c>
      <c r="P404" s="14">
        <f t="shared" si="208"/>
        <v>1186713.03</v>
      </c>
      <c r="Q404" s="14">
        <f t="shared" si="207"/>
        <v>2716981.2800000003</v>
      </c>
      <c r="R404" s="14">
        <f t="shared" si="207"/>
        <v>0</v>
      </c>
    </row>
    <row r="405" spans="1:21" s="15" customFormat="1" ht="45" x14ac:dyDescent="0.25">
      <c r="A405" s="18">
        <v>2.1</v>
      </c>
      <c r="B405" s="40" t="s">
        <v>49</v>
      </c>
      <c r="C405" s="14">
        <f t="shared" ref="C405:R405" si="209">+C406+C407</f>
        <v>50000</v>
      </c>
      <c r="D405" s="14">
        <v>222633.63999999998</v>
      </c>
      <c r="E405" s="14">
        <f t="shared" si="209"/>
        <v>0</v>
      </c>
      <c r="F405" s="14">
        <f t="shared" si="209"/>
        <v>0</v>
      </c>
      <c r="G405" s="14">
        <f t="shared" si="209"/>
        <v>0</v>
      </c>
      <c r="H405" s="14">
        <f t="shared" si="209"/>
        <v>0</v>
      </c>
      <c r="I405" s="14">
        <f t="shared" si="209"/>
        <v>0</v>
      </c>
      <c r="J405" s="14">
        <f t="shared" si="209"/>
        <v>0</v>
      </c>
      <c r="K405" s="14">
        <f t="shared" si="209"/>
        <v>0</v>
      </c>
      <c r="L405" s="14">
        <f t="shared" si="209"/>
        <v>0</v>
      </c>
      <c r="M405" s="14">
        <f t="shared" si="209"/>
        <v>0</v>
      </c>
      <c r="N405" s="14">
        <f t="shared" si="209"/>
        <v>0</v>
      </c>
      <c r="O405" s="14">
        <f t="shared" si="209"/>
        <v>8954.65</v>
      </c>
      <c r="P405" s="14">
        <f t="shared" si="209"/>
        <v>213678.99</v>
      </c>
      <c r="Q405" s="14">
        <f t="shared" si="209"/>
        <v>222633.63999999998</v>
      </c>
      <c r="R405" s="14">
        <f t="shared" si="209"/>
        <v>0</v>
      </c>
    </row>
    <row r="406" spans="1:21" s="7" customFormat="1" ht="30" x14ac:dyDescent="0.25">
      <c r="A406" s="16" t="s">
        <v>76</v>
      </c>
      <c r="B406" s="37" t="s">
        <v>81</v>
      </c>
      <c r="C406" s="9">
        <v>0</v>
      </c>
      <c r="D406" s="9">
        <v>8954.65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8954.65</v>
      </c>
      <c r="P406" s="30">
        <v>0</v>
      </c>
      <c r="Q406" s="9">
        <f>+E406+F406+G406+H406+I406+J406+K406+L406+M406+N406+O406+P406</f>
        <v>8954.65</v>
      </c>
      <c r="R406" s="9">
        <f>+D406-Q406</f>
        <v>0</v>
      </c>
    </row>
    <row r="407" spans="1:21" s="7" customFormat="1" ht="30" x14ac:dyDescent="0.25">
      <c r="A407" s="16" t="s">
        <v>77</v>
      </c>
      <c r="B407" s="37" t="s">
        <v>82</v>
      </c>
      <c r="C407" s="9">
        <v>50000</v>
      </c>
      <c r="D407" s="9">
        <v>213678.99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30">
        <v>213678.99</v>
      </c>
      <c r="Q407" s="9">
        <f>+E407+F407+G407+H407+I407+J407+K407+L407+M407+N407+O407+P407</f>
        <v>213678.99</v>
      </c>
      <c r="R407" s="9">
        <f>+D407-Q407</f>
        <v>0</v>
      </c>
    </row>
    <row r="408" spans="1:21" s="15" customFormat="1" ht="45" x14ac:dyDescent="0.25">
      <c r="A408" s="8">
        <v>2.7</v>
      </c>
      <c r="B408" s="40" t="s">
        <v>31</v>
      </c>
      <c r="C408" s="14">
        <f t="shared" ref="C408:R408" si="210">+C410+C409</f>
        <v>918000</v>
      </c>
      <c r="D408" s="14">
        <v>2068607.6400000001</v>
      </c>
      <c r="E408" s="14">
        <f t="shared" si="210"/>
        <v>0</v>
      </c>
      <c r="F408" s="14">
        <f t="shared" si="210"/>
        <v>0</v>
      </c>
      <c r="G408" s="14">
        <f t="shared" si="210"/>
        <v>0</v>
      </c>
      <c r="H408" s="14">
        <f t="shared" si="210"/>
        <v>0</v>
      </c>
      <c r="I408" s="14">
        <f t="shared" si="210"/>
        <v>0</v>
      </c>
      <c r="J408" s="14">
        <f t="shared" si="210"/>
        <v>0</v>
      </c>
      <c r="K408" s="14">
        <f t="shared" si="210"/>
        <v>0</v>
      </c>
      <c r="L408" s="14">
        <f t="shared" si="210"/>
        <v>1095573.6000000001</v>
      </c>
      <c r="M408" s="14">
        <f t="shared" si="210"/>
        <v>0</v>
      </c>
      <c r="N408" s="14">
        <f t="shared" si="210"/>
        <v>0</v>
      </c>
      <c r="O408" s="14">
        <f t="shared" si="210"/>
        <v>0</v>
      </c>
      <c r="P408" s="14">
        <f t="shared" si="210"/>
        <v>973034.04</v>
      </c>
      <c r="Q408" s="14">
        <f t="shared" si="210"/>
        <v>2068607.6400000001</v>
      </c>
      <c r="R408" s="14">
        <f t="shared" si="210"/>
        <v>0</v>
      </c>
    </row>
    <row r="409" spans="1:21" s="7" customFormat="1" x14ac:dyDescent="0.25">
      <c r="A409" s="16" t="s">
        <v>95</v>
      </c>
      <c r="B409" s="37" t="s">
        <v>276</v>
      </c>
      <c r="C409" s="9">
        <v>918000</v>
      </c>
      <c r="D409" s="9">
        <v>2068607.6400000001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1095573.6000000001</v>
      </c>
      <c r="M409" s="9">
        <v>0</v>
      </c>
      <c r="N409" s="9">
        <v>0</v>
      </c>
      <c r="O409" s="9">
        <v>0</v>
      </c>
      <c r="P409" s="30">
        <v>973034.04</v>
      </c>
      <c r="Q409" s="9">
        <f>+E409+F409+G409+H409+I409+J409+K409+L409+M409+N409+O409+P409</f>
        <v>2068607.6400000001</v>
      </c>
      <c r="R409" s="9">
        <f>+D409-Q409</f>
        <v>0</v>
      </c>
    </row>
    <row r="410" spans="1:21" s="7" customFormat="1" ht="30" x14ac:dyDescent="0.25">
      <c r="A410" s="16" t="s">
        <v>96</v>
      </c>
      <c r="B410" s="37" t="s">
        <v>99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f>+E410+F410+G410+H410+I410+J410+K410+L410+M410+N410+O410+P410</f>
        <v>0</v>
      </c>
      <c r="R410" s="9">
        <f>+D410-Q410</f>
        <v>0</v>
      </c>
    </row>
    <row r="411" spans="1:21" s="15" customFormat="1" ht="30" x14ac:dyDescent="0.25">
      <c r="A411" s="8">
        <v>2.8</v>
      </c>
      <c r="B411" s="40" t="s">
        <v>9</v>
      </c>
      <c r="C411" s="14">
        <f t="shared" ref="C411:R411" si="211">+C412+C413</f>
        <v>1260700</v>
      </c>
      <c r="D411" s="14">
        <v>425740</v>
      </c>
      <c r="E411" s="14">
        <f t="shared" si="211"/>
        <v>0</v>
      </c>
      <c r="F411" s="14">
        <f t="shared" si="211"/>
        <v>0</v>
      </c>
      <c r="G411" s="14">
        <f t="shared" si="211"/>
        <v>0</v>
      </c>
      <c r="H411" s="14">
        <f t="shared" si="211"/>
        <v>0</v>
      </c>
      <c r="I411" s="14">
        <f t="shared" si="211"/>
        <v>0</v>
      </c>
      <c r="J411" s="14">
        <f t="shared" si="211"/>
        <v>0</v>
      </c>
      <c r="K411" s="14">
        <f t="shared" si="211"/>
        <v>177500</v>
      </c>
      <c r="L411" s="14">
        <f t="shared" si="211"/>
        <v>248240</v>
      </c>
      <c r="M411" s="14">
        <f t="shared" si="211"/>
        <v>0</v>
      </c>
      <c r="N411" s="14">
        <f t="shared" si="211"/>
        <v>0</v>
      </c>
      <c r="O411" s="14">
        <f t="shared" si="211"/>
        <v>0</v>
      </c>
      <c r="P411" s="14">
        <f t="shared" si="211"/>
        <v>0</v>
      </c>
      <c r="Q411" s="14">
        <f t="shared" si="211"/>
        <v>425740</v>
      </c>
      <c r="R411" s="14">
        <f t="shared" si="211"/>
        <v>0</v>
      </c>
    </row>
    <row r="412" spans="1:21" s="7" customFormat="1" x14ac:dyDescent="0.25">
      <c r="A412" s="16" t="s">
        <v>101</v>
      </c>
      <c r="B412" s="37" t="s">
        <v>103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f>+E412+F412+G412+H412+I412+J412+K412+L412+M412+N412+O412+P412</f>
        <v>0</v>
      </c>
      <c r="R412" s="9">
        <f>+D412-Q412</f>
        <v>0</v>
      </c>
      <c r="U412" s="10"/>
    </row>
    <row r="413" spans="1:21" s="7" customFormat="1" ht="30" x14ac:dyDescent="0.25">
      <c r="A413" s="16" t="s">
        <v>102</v>
      </c>
      <c r="B413" s="37" t="s">
        <v>104</v>
      </c>
      <c r="C413" s="9">
        <v>1260700</v>
      </c>
      <c r="D413" s="9">
        <v>425740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177500</v>
      </c>
      <c r="L413" s="9">
        <v>248240</v>
      </c>
      <c r="M413" s="9">
        <v>0</v>
      </c>
      <c r="N413" s="9">
        <v>0</v>
      </c>
      <c r="O413" s="9">
        <v>0</v>
      </c>
      <c r="P413" s="9">
        <v>0</v>
      </c>
      <c r="Q413" s="9">
        <f>+E413+F413+G413+H413+I413+J413+K413+L413+M413+N413+O413+P413</f>
        <v>425740</v>
      </c>
      <c r="R413" s="9">
        <f>+D413-Q413</f>
        <v>0</v>
      </c>
    </row>
    <row r="414" spans="1:21" s="15" customFormat="1" x14ac:dyDescent="0.25">
      <c r="A414" s="13">
        <v>3</v>
      </c>
      <c r="B414" s="41" t="s">
        <v>10</v>
      </c>
      <c r="C414" s="14">
        <f>+C415</f>
        <v>4349282.9000000004</v>
      </c>
      <c r="D414" s="14">
        <f>+D415</f>
        <v>3493040.8299999996</v>
      </c>
      <c r="E414" s="14">
        <f t="shared" ref="E414:R414" si="212">+E415</f>
        <v>0</v>
      </c>
      <c r="F414" s="14">
        <f t="shared" si="212"/>
        <v>0</v>
      </c>
      <c r="G414" s="14">
        <f t="shared" si="212"/>
        <v>0</v>
      </c>
      <c r="H414" s="14">
        <f t="shared" si="212"/>
        <v>0</v>
      </c>
      <c r="I414" s="14">
        <f t="shared" si="212"/>
        <v>0</v>
      </c>
      <c r="J414" s="14">
        <f t="shared" si="212"/>
        <v>866500</v>
      </c>
      <c r="K414" s="14">
        <f t="shared" si="212"/>
        <v>434993.4</v>
      </c>
      <c r="L414" s="14">
        <f t="shared" si="212"/>
        <v>111815</v>
      </c>
      <c r="M414" s="14">
        <f t="shared" si="212"/>
        <v>0</v>
      </c>
      <c r="N414" s="14">
        <f t="shared" si="212"/>
        <v>579991.19999999995</v>
      </c>
      <c r="O414" s="14">
        <f t="shared" si="212"/>
        <v>866500</v>
      </c>
      <c r="P414" s="14">
        <f t="shared" si="212"/>
        <v>452884.4</v>
      </c>
      <c r="Q414" s="14">
        <f t="shared" si="212"/>
        <v>3312683.9999999995</v>
      </c>
      <c r="R414" s="14">
        <f t="shared" si="212"/>
        <v>180356.83000000007</v>
      </c>
    </row>
    <row r="415" spans="1:21" s="15" customFormat="1" ht="45" x14ac:dyDescent="0.25">
      <c r="A415" s="8">
        <v>3.3</v>
      </c>
      <c r="B415" s="40" t="s">
        <v>33</v>
      </c>
      <c r="C415" s="14">
        <f t="shared" ref="C415:R415" si="213">+C416+C417+C418+C419</f>
        <v>4349282.9000000004</v>
      </c>
      <c r="D415" s="14">
        <f>+D416+D417+D418+D419</f>
        <v>3493040.8299999996</v>
      </c>
      <c r="E415" s="14">
        <f t="shared" si="213"/>
        <v>0</v>
      </c>
      <c r="F415" s="14">
        <f t="shared" si="213"/>
        <v>0</v>
      </c>
      <c r="G415" s="14">
        <f t="shared" si="213"/>
        <v>0</v>
      </c>
      <c r="H415" s="14">
        <f t="shared" si="213"/>
        <v>0</v>
      </c>
      <c r="I415" s="14">
        <f t="shared" si="213"/>
        <v>0</v>
      </c>
      <c r="J415" s="14">
        <f t="shared" si="213"/>
        <v>866500</v>
      </c>
      <c r="K415" s="14">
        <f t="shared" si="213"/>
        <v>434993.4</v>
      </c>
      <c r="L415" s="14">
        <f t="shared" si="213"/>
        <v>111815</v>
      </c>
      <c r="M415" s="14">
        <f t="shared" si="213"/>
        <v>0</v>
      </c>
      <c r="N415" s="14">
        <f t="shared" si="213"/>
        <v>579991.19999999995</v>
      </c>
      <c r="O415" s="14">
        <f t="shared" si="213"/>
        <v>866500</v>
      </c>
      <c r="P415" s="14">
        <f t="shared" si="213"/>
        <v>452884.4</v>
      </c>
      <c r="Q415" s="14">
        <f t="shared" si="213"/>
        <v>3312683.9999999995</v>
      </c>
      <c r="R415" s="14">
        <f t="shared" si="213"/>
        <v>180356.83000000007</v>
      </c>
      <c r="U415" s="21"/>
    </row>
    <row r="416" spans="1:21" s="7" customFormat="1" x14ac:dyDescent="0.25">
      <c r="A416" s="16" t="s">
        <v>124</v>
      </c>
      <c r="B416" s="37" t="s">
        <v>131</v>
      </c>
      <c r="C416" s="9">
        <v>1872000</v>
      </c>
      <c r="D416" s="9">
        <v>129706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111815</v>
      </c>
      <c r="M416" s="9">
        <v>0</v>
      </c>
      <c r="N416" s="9">
        <v>0</v>
      </c>
      <c r="O416" s="9">
        <v>0</v>
      </c>
      <c r="P416" s="30">
        <v>17891</v>
      </c>
      <c r="Q416" s="9">
        <f>+E416+F416+G416+H416+I416+J416+K416+L416+M416+N416+O416+P416</f>
        <v>129706</v>
      </c>
      <c r="R416" s="9">
        <f>+D416-Q416</f>
        <v>0</v>
      </c>
    </row>
    <row r="417" spans="1:21" s="7" customFormat="1" ht="45" x14ac:dyDescent="0.25">
      <c r="A417" s="16" t="s">
        <v>125</v>
      </c>
      <c r="B417" s="37" t="s">
        <v>132</v>
      </c>
      <c r="C417" s="9">
        <v>300000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f>+E417+F417+G417+H417+I417+J417+K417+L417+M417+N417+O417+P417</f>
        <v>0</v>
      </c>
      <c r="R417" s="9">
        <f>+D417-Q417</f>
        <v>0</v>
      </c>
      <c r="U417" s="10"/>
    </row>
    <row r="418" spans="1:21" s="7" customFormat="1" ht="30" x14ac:dyDescent="0.25">
      <c r="A418" s="16" t="s">
        <v>126</v>
      </c>
      <c r="B418" s="37" t="s">
        <v>133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f>+E418+F418+G418+H418+I418+J418+K418+L418+M418+N418+O418+P418</f>
        <v>0</v>
      </c>
      <c r="R418" s="9">
        <f>+D418-Q418</f>
        <v>0</v>
      </c>
    </row>
    <row r="419" spans="1:21" s="7" customFormat="1" ht="30" x14ac:dyDescent="0.25">
      <c r="A419" s="16" t="s">
        <v>127</v>
      </c>
      <c r="B419" s="37" t="s">
        <v>134</v>
      </c>
      <c r="C419" s="9">
        <v>2177282.9</v>
      </c>
      <c r="D419" s="9">
        <v>3363334.8299999996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866500</v>
      </c>
      <c r="K419" s="9">
        <v>434993.4</v>
      </c>
      <c r="L419" s="9">
        <v>0</v>
      </c>
      <c r="M419" s="9">
        <v>0</v>
      </c>
      <c r="N419" s="9">
        <v>579991.19999999995</v>
      </c>
      <c r="O419" s="9">
        <v>866500</v>
      </c>
      <c r="P419" s="30">
        <v>434993.4</v>
      </c>
      <c r="Q419" s="9">
        <f>+E419+F419+G419+H419+I419+J419+K419+L419+M419+N419+O419+P419</f>
        <v>3182977.9999999995</v>
      </c>
      <c r="R419" s="9">
        <f>+D419-Q419</f>
        <v>180356.83000000007</v>
      </c>
      <c r="U419" s="10"/>
    </row>
    <row r="420" spans="1:21" s="15" customFormat="1" ht="30" x14ac:dyDescent="0.25">
      <c r="A420" s="13">
        <v>4</v>
      </c>
      <c r="B420" s="41" t="s">
        <v>37</v>
      </c>
      <c r="C420" s="14">
        <f>+C421</f>
        <v>135000</v>
      </c>
      <c r="D420" s="14">
        <v>0</v>
      </c>
      <c r="E420" s="14">
        <f t="shared" ref="E420:R421" si="214">+E421</f>
        <v>0</v>
      </c>
      <c r="F420" s="14">
        <f t="shared" si="214"/>
        <v>0</v>
      </c>
      <c r="G420" s="14">
        <f t="shared" si="214"/>
        <v>0</v>
      </c>
      <c r="H420" s="14">
        <f t="shared" si="214"/>
        <v>0</v>
      </c>
      <c r="I420" s="14">
        <f t="shared" si="214"/>
        <v>0</v>
      </c>
      <c r="J420" s="14">
        <f t="shared" si="214"/>
        <v>0</v>
      </c>
      <c r="K420" s="14">
        <f t="shared" si="214"/>
        <v>0</v>
      </c>
      <c r="L420" s="14">
        <f t="shared" si="214"/>
        <v>0</v>
      </c>
      <c r="M420" s="14">
        <f t="shared" si="214"/>
        <v>0</v>
      </c>
      <c r="N420" s="14">
        <f t="shared" si="214"/>
        <v>0</v>
      </c>
      <c r="O420" s="14">
        <f t="shared" si="214"/>
        <v>0</v>
      </c>
      <c r="P420" s="14">
        <f t="shared" si="214"/>
        <v>0</v>
      </c>
      <c r="Q420" s="14">
        <f t="shared" si="214"/>
        <v>0</v>
      </c>
      <c r="R420" s="14">
        <f t="shared" si="214"/>
        <v>0</v>
      </c>
    </row>
    <row r="421" spans="1:21" s="15" customFormat="1" x14ac:dyDescent="0.25">
      <c r="A421" s="8">
        <v>4.4000000000000004</v>
      </c>
      <c r="B421" s="40" t="s">
        <v>17</v>
      </c>
      <c r="C421" s="14">
        <f>+C422</f>
        <v>135000</v>
      </c>
      <c r="D421" s="14">
        <v>0</v>
      </c>
      <c r="E421" s="14">
        <f t="shared" si="214"/>
        <v>0</v>
      </c>
      <c r="F421" s="14">
        <f t="shared" si="214"/>
        <v>0</v>
      </c>
      <c r="G421" s="14">
        <f t="shared" si="214"/>
        <v>0</v>
      </c>
      <c r="H421" s="14">
        <f t="shared" si="214"/>
        <v>0</v>
      </c>
      <c r="I421" s="14">
        <f t="shared" si="214"/>
        <v>0</v>
      </c>
      <c r="J421" s="14">
        <f t="shared" si="214"/>
        <v>0</v>
      </c>
      <c r="K421" s="14">
        <f t="shared" si="214"/>
        <v>0</v>
      </c>
      <c r="L421" s="14">
        <f t="shared" si="214"/>
        <v>0</v>
      </c>
      <c r="M421" s="14">
        <f t="shared" si="214"/>
        <v>0</v>
      </c>
      <c r="N421" s="14">
        <f t="shared" si="214"/>
        <v>0</v>
      </c>
      <c r="O421" s="14">
        <f t="shared" si="214"/>
        <v>0</v>
      </c>
      <c r="P421" s="14">
        <f t="shared" si="214"/>
        <v>0</v>
      </c>
      <c r="Q421" s="14">
        <f t="shared" si="214"/>
        <v>0</v>
      </c>
      <c r="R421" s="14">
        <f t="shared" si="214"/>
        <v>0</v>
      </c>
    </row>
    <row r="422" spans="1:21" s="7" customFormat="1" ht="30" x14ac:dyDescent="0.25">
      <c r="A422" s="16" t="s">
        <v>170</v>
      </c>
      <c r="B422" s="42" t="s">
        <v>291</v>
      </c>
      <c r="C422" s="9">
        <v>135000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f>+E422+F422+G422+H422+I422+J422+K422+L422+M422+N422+O422+P422</f>
        <v>0</v>
      </c>
      <c r="R422" s="9">
        <f>+D422-Q422</f>
        <v>0</v>
      </c>
    </row>
    <row r="423" spans="1:21" s="15" customFormat="1" ht="30" x14ac:dyDescent="0.25">
      <c r="A423" s="13">
        <v>5</v>
      </c>
      <c r="B423" s="41" t="s">
        <v>18</v>
      </c>
      <c r="C423" s="14">
        <f t="shared" ref="C423:R423" si="215">+C424+C426+C430+C428</f>
        <v>4190019.1</v>
      </c>
      <c r="D423" s="14">
        <v>4710042.2699999996</v>
      </c>
      <c r="E423" s="14">
        <f t="shared" si="215"/>
        <v>0</v>
      </c>
      <c r="F423" s="14">
        <f t="shared" si="215"/>
        <v>0</v>
      </c>
      <c r="G423" s="14">
        <f t="shared" si="215"/>
        <v>0</v>
      </c>
      <c r="H423" s="14">
        <f t="shared" si="215"/>
        <v>0</v>
      </c>
      <c r="I423" s="14">
        <f t="shared" si="215"/>
        <v>0</v>
      </c>
      <c r="J423" s="14">
        <f t="shared" si="215"/>
        <v>3329400</v>
      </c>
      <c r="K423" s="14">
        <f t="shared" si="215"/>
        <v>0</v>
      </c>
      <c r="L423" s="14">
        <f t="shared" si="215"/>
        <v>400000</v>
      </c>
      <c r="M423" s="14">
        <f t="shared" si="215"/>
        <v>0</v>
      </c>
      <c r="N423" s="14">
        <f t="shared" si="215"/>
        <v>0</v>
      </c>
      <c r="O423" s="14">
        <f t="shared" si="215"/>
        <v>0</v>
      </c>
      <c r="P423" s="14">
        <f t="shared" si="215"/>
        <v>980642.27</v>
      </c>
      <c r="Q423" s="14">
        <f t="shared" si="215"/>
        <v>4710042.2699999996</v>
      </c>
      <c r="R423" s="14">
        <f t="shared" si="215"/>
        <v>0</v>
      </c>
    </row>
    <row r="424" spans="1:21" s="15" customFormat="1" ht="18.75" customHeight="1" x14ac:dyDescent="0.25">
      <c r="A424" s="8">
        <v>5.2</v>
      </c>
      <c r="B424" s="40" t="s">
        <v>39</v>
      </c>
      <c r="C424" s="14">
        <f>+C425</f>
        <v>250000</v>
      </c>
      <c r="D424" s="14">
        <v>0</v>
      </c>
      <c r="E424" s="14">
        <f t="shared" ref="E424:R424" si="216">+E425</f>
        <v>0</v>
      </c>
      <c r="F424" s="14">
        <f t="shared" si="216"/>
        <v>0</v>
      </c>
      <c r="G424" s="14">
        <f t="shared" si="216"/>
        <v>0</v>
      </c>
      <c r="H424" s="14">
        <f t="shared" si="216"/>
        <v>0</v>
      </c>
      <c r="I424" s="14">
        <f t="shared" si="216"/>
        <v>0</v>
      </c>
      <c r="J424" s="14">
        <f t="shared" si="216"/>
        <v>0</v>
      </c>
      <c r="K424" s="14">
        <f t="shared" si="216"/>
        <v>0</v>
      </c>
      <c r="L424" s="14">
        <f t="shared" si="216"/>
        <v>0</v>
      </c>
      <c r="M424" s="14">
        <f t="shared" si="216"/>
        <v>0</v>
      </c>
      <c r="N424" s="14">
        <f t="shared" si="216"/>
        <v>0</v>
      </c>
      <c r="O424" s="14">
        <f t="shared" si="216"/>
        <v>0</v>
      </c>
      <c r="P424" s="14">
        <f t="shared" si="216"/>
        <v>0</v>
      </c>
      <c r="Q424" s="14">
        <f t="shared" si="216"/>
        <v>0</v>
      </c>
      <c r="R424" s="14">
        <f t="shared" si="216"/>
        <v>0</v>
      </c>
    </row>
    <row r="425" spans="1:21" s="7" customFormat="1" x14ac:dyDescent="0.25">
      <c r="A425" s="16" t="s">
        <v>182</v>
      </c>
      <c r="B425" s="37" t="s">
        <v>184</v>
      </c>
      <c r="C425" s="9">
        <v>250000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f>+E425+F425+G425+H425+I425+J425+K425+L425+M425+N425+O425+P425</f>
        <v>0</v>
      </c>
      <c r="R425" s="9">
        <f>+D425-Q425</f>
        <v>0</v>
      </c>
    </row>
    <row r="426" spans="1:21" s="15" customFormat="1" x14ac:dyDescent="0.25">
      <c r="A426" s="8">
        <v>5.4</v>
      </c>
      <c r="B426" s="40" t="s">
        <v>20</v>
      </c>
      <c r="C426" s="14">
        <f>+C427</f>
        <v>3266019.1</v>
      </c>
      <c r="D426" s="14">
        <v>4030042.31</v>
      </c>
      <c r="E426" s="14">
        <f t="shared" ref="E426:R426" si="217">+E427</f>
        <v>0</v>
      </c>
      <c r="F426" s="14">
        <f t="shared" si="217"/>
        <v>0</v>
      </c>
      <c r="G426" s="14">
        <f t="shared" si="217"/>
        <v>0</v>
      </c>
      <c r="H426" s="14">
        <f t="shared" si="217"/>
        <v>0</v>
      </c>
      <c r="I426" s="14">
        <f t="shared" si="217"/>
        <v>0</v>
      </c>
      <c r="J426" s="14">
        <f t="shared" si="217"/>
        <v>3329400</v>
      </c>
      <c r="K426" s="14">
        <f t="shared" si="217"/>
        <v>0</v>
      </c>
      <c r="L426" s="14">
        <f t="shared" si="217"/>
        <v>0</v>
      </c>
      <c r="M426" s="14">
        <f t="shared" si="217"/>
        <v>0</v>
      </c>
      <c r="N426" s="14">
        <f t="shared" si="217"/>
        <v>0</v>
      </c>
      <c r="O426" s="14">
        <f t="shared" si="217"/>
        <v>0</v>
      </c>
      <c r="P426" s="14">
        <f t="shared" si="217"/>
        <v>700642.31</v>
      </c>
      <c r="Q426" s="14">
        <f t="shared" si="217"/>
        <v>4030042.31</v>
      </c>
      <c r="R426" s="14">
        <f t="shared" si="217"/>
        <v>0</v>
      </c>
    </row>
    <row r="427" spans="1:21" s="7" customFormat="1" x14ac:dyDescent="0.25">
      <c r="A427" s="16" t="s">
        <v>185</v>
      </c>
      <c r="B427" s="37" t="s">
        <v>186</v>
      </c>
      <c r="C427" s="9">
        <v>3266019.1</v>
      </c>
      <c r="D427" s="9">
        <v>4030042.31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3329400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30">
        <v>700642.31</v>
      </c>
      <c r="Q427" s="9">
        <f>+E427+F427+G427+H427+I427+J427+K427+L427+M427+N427+O427+P427</f>
        <v>4030042.31</v>
      </c>
      <c r="R427" s="9">
        <f>+D427-Q427</f>
        <v>0</v>
      </c>
    </row>
    <row r="428" spans="1:21" s="15" customFormat="1" x14ac:dyDescent="0.25">
      <c r="A428" s="8" t="s">
        <v>247</v>
      </c>
      <c r="B428" s="43" t="s">
        <v>249</v>
      </c>
      <c r="C428" s="14">
        <f>+C429</f>
        <v>0</v>
      </c>
      <c r="D428" s="14">
        <v>0</v>
      </c>
      <c r="E428" s="14">
        <f t="shared" ref="E428:R428" si="218">+E429</f>
        <v>0</v>
      </c>
      <c r="F428" s="14">
        <f t="shared" si="218"/>
        <v>0</v>
      </c>
      <c r="G428" s="14">
        <f t="shared" si="218"/>
        <v>0</v>
      </c>
      <c r="H428" s="14">
        <f t="shared" si="218"/>
        <v>0</v>
      </c>
      <c r="I428" s="14">
        <f t="shared" si="218"/>
        <v>0</v>
      </c>
      <c r="J428" s="14">
        <f t="shared" si="218"/>
        <v>0</v>
      </c>
      <c r="K428" s="14">
        <f t="shared" si="218"/>
        <v>0</v>
      </c>
      <c r="L428" s="14">
        <f t="shared" si="218"/>
        <v>0</v>
      </c>
      <c r="M428" s="14">
        <f t="shared" si="218"/>
        <v>0</v>
      </c>
      <c r="N428" s="14">
        <f t="shared" si="218"/>
        <v>0</v>
      </c>
      <c r="O428" s="14">
        <f t="shared" si="218"/>
        <v>0</v>
      </c>
      <c r="P428" s="14">
        <f t="shared" si="218"/>
        <v>0</v>
      </c>
      <c r="Q428" s="14">
        <f t="shared" si="218"/>
        <v>0</v>
      </c>
      <c r="R428" s="14">
        <f t="shared" si="218"/>
        <v>0</v>
      </c>
    </row>
    <row r="429" spans="1:21" s="7" customFormat="1" x14ac:dyDescent="0.25">
      <c r="A429" s="16" t="s">
        <v>248</v>
      </c>
      <c r="B429" s="42" t="s">
        <v>249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f>+E429+F429+G429+H429+I429+J429+K429+L429+M429+N429+O429+P429</f>
        <v>0</v>
      </c>
      <c r="R429" s="9">
        <f>+D429-Q429</f>
        <v>0</v>
      </c>
    </row>
    <row r="430" spans="1:21" s="15" customFormat="1" ht="30" x14ac:dyDescent="0.25">
      <c r="A430" s="8">
        <v>5.6</v>
      </c>
      <c r="B430" s="40" t="s">
        <v>21</v>
      </c>
      <c r="C430" s="14">
        <f>+C431</f>
        <v>674000</v>
      </c>
      <c r="D430" s="14">
        <v>679999.96</v>
      </c>
      <c r="E430" s="14">
        <f t="shared" ref="E430:R430" si="219">+E431</f>
        <v>0</v>
      </c>
      <c r="F430" s="14">
        <f t="shared" si="219"/>
        <v>0</v>
      </c>
      <c r="G430" s="14">
        <f t="shared" si="219"/>
        <v>0</v>
      </c>
      <c r="H430" s="14">
        <f t="shared" si="219"/>
        <v>0</v>
      </c>
      <c r="I430" s="14">
        <f t="shared" si="219"/>
        <v>0</v>
      </c>
      <c r="J430" s="14">
        <f t="shared" si="219"/>
        <v>0</v>
      </c>
      <c r="K430" s="14">
        <f t="shared" si="219"/>
        <v>0</v>
      </c>
      <c r="L430" s="14">
        <f t="shared" si="219"/>
        <v>400000</v>
      </c>
      <c r="M430" s="14">
        <f t="shared" si="219"/>
        <v>0</v>
      </c>
      <c r="N430" s="14">
        <f t="shared" si="219"/>
        <v>0</v>
      </c>
      <c r="O430" s="14">
        <f t="shared" si="219"/>
        <v>0</v>
      </c>
      <c r="P430" s="14">
        <f t="shared" si="219"/>
        <v>279999.96000000002</v>
      </c>
      <c r="Q430" s="14">
        <f t="shared" si="219"/>
        <v>679999.96</v>
      </c>
      <c r="R430" s="14">
        <f t="shared" si="219"/>
        <v>0</v>
      </c>
    </row>
    <row r="431" spans="1:21" s="7" customFormat="1" ht="30" x14ac:dyDescent="0.25">
      <c r="A431" s="16" t="s">
        <v>187</v>
      </c>
      <c r="B431" s="37" t="s">
        <v>190</v>
      </c>
      <c r="C431" s="9">
        <v>674000</v>
      </c>
      <c r="D431" s="9">
        <v>679999.96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400000</v>
      </c>
      <c r="M431" s="9">
        <v>0</v>
      </c>
      <c r="N431" s="9">
        <v>0</v>
      </c>
      <c r="O431" s="9">
        <v>0</v>
      </c>
      <c r="P431" s="30">
        <v>279999.96000000002</v>
      </c>
      <c r="Q431" s="9">
        <f>+E431+F431+G431+H431+I431+J431+K431+L431+M431+N431+O431+P431</f>
        <v>679999.96</v>
      </c>
      <c r="R431" s="9">
        <f>+D431-Q431</f>
        <v>0</v>
      </c>
    </row>
    <row r="432" spans="1:21" s="7" customFormat="1" x14ac:dyDescent="0.25">
      <c r="A432" s="8"/>
      <c r="B432" s="40"/>
      <c r="C432" s="9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20" s="12" customFormat="1" ht="17.25" customHeight="1" x14ac:dyDescent="0.25">
      <c r="A433" s="52" t="s">
        <v>285</v>
      </c>
      <c r="B433" s="52"/>
      <c r="C433" s="11">
        <f>+C437</f>
        <v>0</v>
      </c>
      <c r="D433" s="11">
        <f>+D434+D437</f>
        <v>615801.81999999995</v>
      </c>
      <c r="E433" s="11">
        <f t="shared" ref="E433:R433" si="220">+E434+E437</f>
        <v>0</v>
      </c>
      <c r="F433" s="11">
        <f t="shared" si="220"/>
        <v>0</v>
      </c>
      <c r="G433" s="11">
        <f t="shared" si="220"/>
        <v>612049</v>
      </c>
      <c r="H433" s="11">
        <f t="shared" si="220"/>
        <v>0</v>
      </c>
      <c r="I433" s="11">
        <f t="shared" si="220"/>
        <v>3750</v>
      </c>
      <c r="J433" s="11">
        <f>+J434+J437</f>
        <v>2.82</v>
      </c>
      <c r="K433" s="11">
        <f t="shared" si="220"/>
        <v>0</v>
      </c>
      <c r="L433" s="11">
        <f t="shared" si="220"/>
        <v>0</v>
      </c>
      <c r="M433" s="11">
        <f t="shared" si="220"/>
        <v>0</v>
      </c>
      <c r="N433" s="11">
        <f>+N434+N437</f>
        <v>0</v>
      </c>
      <c r="O433" s="11">
        <f>+O434+O437</f>
        <v>0</v>
      </c>
      <c r="P433" s="11">
        <f>+P434+P437</f>
        <v>0</v>
      </c>
      <c r="Q433" s="11">
        <f t="shared" si="220"/>
        <v>615801.81999999995</v>
      </c>
      <c r="R433" s="11">
        <f t="shared" si="220"/>
        <v>0</v>
      </c>
    </row>
    <row r="434" spans="1:20" s="15" customFormat="1" x14ac:dyDescent="0.25">
      <c r="A434" s="13">
        <v>3</v>
      </c>
      <c r="B434" s="41" t="s">
        <v>10</v>
      </c>
      <c r="C434" s="14">
        <v>10600</v>
      </c>
      <c r="D434" s="14">
        <v>2.82</v>
      </c>
      <c r="E434" s="14">
        <f t="shared" ref="E434:R435" si="221">+E435</f>
        <v>0</v>
      </c>
      <c r="F434" s="14">
        <f t="shared" si="221"/>
        <v>0</v>
      </c>
      <c r="G434" s="14">
        <f t="shared" si="221"/>
        <v>0</v>
      </c>
      <c r="H434" s="14">
        <f t="shared" si="221"/>
        <v>0</v>
      </c>
      <c r="I434" s="14">
        <f t="shared" si="221"/>
        <v>0</v>
      </c>
      <c r="J434" s="14">
        <f t="shared" si="221"/>
        <v>2.82</v>
      </c>
      <c r="K434" s="14">
        <f t="shared" si="221"/>
        <v>0</v>
      </c>
      <c r="L434" s="14">
        <f t="shared" si="221"/>
        <v>0</v>
      </c>
      <c r="M434" s="14">
        <f t="shared" si="221"/>
        <v>0</v>
      </c>
      <c r="N434" s="14">
        <f t="shared" si="221"/>
        <v>0</v>
      </c>
      <c r="O434" s="14">
        <f t="shared" si="221"/>
        <v>0</v>
      </c>
      <c r="P434" s="14">
        <f t="shared" si="221"/>
        <v>0</v>
      </c>
      <c r="Q434" s="14">
        <f t="shared" si="221"/>
        <v>2.82</v>
      </c>
      <c r="R434" s="14">
        <f t="shared" si="221"/>
        <v>0</v>
      </c>
    </row>
    <row r="435" spans="1:20" s="15" customFormat="1" ht="30" x14ac:dyDescent="0.25">
      <c r="A435" s="13" t="s">
        <v>257</v>
      </c>
      <c r="B435" s="41" t="s">
        <v>275</v>
      </c>
      <c r="C435" s="14">
        <v>0</v>
      </c>
      <c r="D435" s="14">
        <v>2.82</v>
      </c>
      <c r="E435" s="14">
        <f t="shared" si="221"/>
        <v>0</v>
      </c>
      <c r="F435" s="14">
        <f t="shared" si="221"/>
        <v>0</v>
      </c>
      <c r="G435" s="14">
        <f t="shared" si="221"/>
        <v>0</v>
      </c>
      <c r="H435" s="14">
        <f t="shared" si="221"/>
        <v>0</v>
      </c>
      <c r="I435" s="14">
        <f t="shared" si="221"/>
        <v>0</v>
      </c>
      <c r="J435" s="14">
        <f t="shared" si="221"/>
        <v>2.82</v>
      </c>
      <c r="K435" s="14">
        <f t="shared" si="221"/>
        <v>0</v>
      </c>
      <c r="L435" s="14">
        <f t="shared" si="221"/>
        <v>0</v>
      </c>
      <c r="M435" s="14">
        <f t="shared" si="221"/>
        <v>0</v>
      </c>
      <c r="N435" s="14">
        <f t="shared" si="221"/>
        <v>0</v>
      </c>
      <c r="O435" s="14">
        <f t="shared" si="221"/>
        <v>0</v>
      </c>
      <c r="P435" s="14">
        <f t="shared" si="221"/>
        <v>0</v>
      </c>
      <c r="Q435" s="14">
        <f t="shared" si="221"/>
        <v>2.82</v>
      </c>
      <c r="R435" s="14">
        <f t="shared" si="221"/>
        <v>0</v>
      </c>
    </row>
    <row r="436" spans="1:20" s="7" customFormat="1" ht="30" x14ac:dyDescent="0.25">
      <c r="A436" s="28" t="s">
        <v>135</v>
      </c>
      <c r="B436" s="45" t="s">
        <v>274</v>
      </c>
      <c r="C436" s="9">
        <v>0</v>
      </c>
      <c r="D436" s="9">
        <v>2.82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2.82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f>+E436+F436+G436+H436+I436+J436+K436+L436+M436+N436+O436+P436</f>
        <v>2.82</v>
      </c>
      <c r="R436" s="9">
        <f>+D436-Q436</f>
        <v>0</v>
      </c>
    </row>
    <row r="437" spans="1:20" s="15" customFormat="1" ht="30" x14ac:dyDescent="0.25">
      <c r="A437" s="13" t="s">
        <v>311</v>
      </c>
      <c r="B437" s="41" t="s">
        <v>37</v>
      </c>
      <c r="C437" s="14">
        <f t="shared" ref="C437:R437" si="222">+C438</f>
        <v>0</v>
      </c>
      <c r="D437" s="14">
        <v>615799</v>
      </c>
      <c r="E437" s="14">
        <f t="shared" si="222"/>
        <v>0</v>
      </c>
      <c r="F437" s="14">
        <f t="shared" si="222"/>
        <v>0</v>
      </c>
      <c r="G437" s="14">
        <f t="shared" si="222"/>
        <v>612049</v>
      </c>
      <c r="H437" s="14">
        <f t="shared" si="222"/>
        <v>0</v>
      </c>
      <c r="I437" s="14">
        <f t="shared" si="222"/>
        <v>3750</v>
      </c>
      <c r="J437" s="14">
        <f t="shared" si="222"/>
        <v>0</v>
      </c>
      <c r="K437" s="14">
        <f t="shared" si="222"/>
        <v>0</v>
      </c>
      <c r="L437" s="14">
        <f t="shared" si="222"/>
        <v>0</v>
      </c>
      <c r="M437" s="14">
        <f t="shared" si="222"/>
        <v>0</v>
      </c>
      <c r="N437" s="14">
        <f t="shared" si="222"/>
        <v>0</v>
      </c>
      <c r="O437" s="14">
        <f t="shared" si="222"/>
        <v>0</v>
      </c>
      <c r="P437" s="14">
        <f t="shared" si="222"/>
        <v>0</v>
      </c>
      <c r="Q437" s="14">
        <f t="shared" si="222"/>
        <v>615799</v>
      </c>
      <c r="R437" s="14">
        <f t="shared" si="222"/>
        <v>0</v>
      </c>
      <c r="T437" s="21"/>
    </row>
    <row r="438" spans="1:20" s="15" customFormat="1" x14ac:dyDescent="0.25">
      <c r="A438" s="8">
        <v>4.4000000000000004</v>
      </c>
      <c r="B438" s="40" t="s">
        <v>17</v>
      </c>
      <c r="C438" s="14">
        <f>+C439</f>
        <v>0</v>
      </c>
      <c r="D438" s="14">
        <v>615799</v>
      </c>
      <c r="E438" s="14">
        <f t="shared" ref="E438:R438" si="223">+E439</f>
        <v>0</v>
      </c>
      <c r="F438" s="14">
        <f t="shared" si="223"/>
        <v>0</v>
      </c>
      <c r="G438" s="14">
        <f t="shared" si="223"/>
        <v>612049</v>
      </c>
      <c r="H438" s="14">
        <f t="shared" si="223"/>
        <v>0</v>
      </c>
      <c r="I438" s="14">
        <f t="shared" si="223"/>
        <v>3750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615799</v>
      </c>
      <c r="R438" s="14">
        <f t="shared" si="223"/>
        <v>0</v>
      </c>
    </row>
    <row r="439" spans="1:20" s="7" customFormat="1" x14ac:dyDescent="0.25">
      <c r="A439" s="16" t="s">
        <v>169</v>
      </c>
      <c r="B439" s="37" t="s">
        <v>212</v>
      </c>
      <c r="C439" s="9">
        <v>0</v>
      </c>
      <c r="D439" s="9">
        <v>615799</v>
      </c>
      <c r="E439" s="9">
        <v>0</v>
      </c>
      <c r="F439" s="9">
        <v>0</v>
      </c>
      <c r="G439" s="9">
        <v>612049</v>
      </c>
      <c r="H439" s="9">
        <v>0</v>
      </c>
      <c r="I439" s="9">
        <f>615799-612049</f>
        <v>3750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f>+E439+F439+G439+H439+I439+J439+K439+L439+M439+N439+O439+P439</f>
        <v>615799</v>
      </c>
      <c r="R439" s="9">
        <f>+D439-Q439</f>
        <v>0</v>
      </c>
    </row>
    <row r="440" spans="1:20" s="7" customFormat="1" x14ac:dyDescent="0.25">
      <c r="A440" s="8"/>
      <c r="B440" s="40"/>
      <c r="C440" s="9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20" s="12" customFormat="1" ht="17.25" customHeight="1" x14ac:dyDescent="0.25">
      <c r="A441" s="52" t="s">
        <v>312</v>
      </c>
      <c r="B441" s="52"/>
      <c r="C441" s="11">
        <f>+C442</f>
        <v>0</v>
      </c>
      <c r="D441" s="11">
        <f t="shared" ref="D441:R441" si="224">+D442</f>
        <v>91362.459999999992</v>
      </c>
      <c r="E441" s="11">
        <f t="shared" si="224"/>
        <v>0</v>
      </c>
      <c r="F441" s="11">
        <f t="shared" si="224"/>
        <v>0</v>
      </c>
      <c r="G441" s="11">
        <f t="shared" si="224"/>
        <v>0</v>
      </c>
      <c r="H441" s="11">
        <f t="shared" si="224"/>
        <v>0</v>
      </c>
      <c r="I441" s="11">
        <f t="shared" si="224"/>
        <v>0</v>
      </c>
      <c r="J441" s="11">
        <f t="shared" si="224"/>
        <v>91361.51</v>
      </c>
      <c r="K441" s="11">
        <f t="shared" si="224"/>
        <v>0</v>
      </c>
      <c r="L441" s="11">
        <f t="shared" si="224"/>
        <v>0</v>
      </c>
      <c r="M441" s="11">
        <f t="shared" si="224"/>
        <v>0</v>
      </c>
      <c r="N441" s="11">
        <f t="shared" si="224"/>
        <v>0</v>
      </c>
      <c r="O441" s="11">
        <f t="shared" si="224"/>
        <v>0</v>
      </c>
      <c r="P441" s="11">
        <f t="shared" si="224"/>
        <v>0.95</v>
      </c>
      <c r="Q441" s="11">
        <f t="shared" si="224"/>
        <v>91362.459999999992</v>
      </c>
      <c r="R441" s="11">
        <f t="shared" si="224"/>
        <v>0</v>
      </c>
    </row>
    <row r="442" spans="1:20" s="15" customFormat="1" ht="30" x14ac:dyDescent="0.25">
      <c r="A442" s="13" t="s">
        <v>311</v>
      </c>
      <c r="B442" s="41" t="s">
        <v>37</v>
      </c>
      <c r="C442" s="14">
        <f>+C443</f>
        <v>0</v>
      </c>
      <c r="D442" s="14">
        <v>91362.459999999992</v>
      </c>
      <c r="E442" s="14">
        <f t="shared" ref="E442:R442" si="225">+E443</f>
        <v>0</v>
      </c>
      <c r="F442" s="14">
        <f t="shared" si="225"/>
        <v>0</v>
      </c>
      <c r="G442" s="14">
        <f t="shared" si="225"/>
        <v>0</v>
      </c>
      <c r="H442" s="14">
        <f t="shared" si="225"/>
        <v>0</v>
      </c>
      <c r="I442" s="14">
        <f t="shared" si="225"/>
        <v>0</v>
      </c>
      <c r="J442" s="14">
        <f t="shared" si="225"/>
        <v>91361.51</v>
      </c>
      <c r="K442" s="14">
        <f t="shared" si="225"/>
        <v>0</v>
      </c>
      <c r="L442" s="14">
        <f t="shared" si="225"/>
        <v>0</v>
      </c>
      <c r="M442" s="14">
        <f t="shared" si="225"/>
        <v>0</v>
      </c>
      <c r="N442" s="14">
        <f t="shared" si="225"/>
        <v>0</v>
      </c>
      <c r="O442" s="14">
        <f t="shared" si="225"/>
        <v>0</v>
      </c>
      <c r="P442" s="14">
        <f t="shared" si="225"/>
        <v>0.95</v>
      </c>
      <c r="Q442" s="14">
        <f t="shared" si="225"/>
        <v>91362.459999999992</v>
      </c>
      <c r="R442" s="14">
        <f t="shared" si="225"/>
        <v>0</v>
      </c>
    </row>
    <row r="443" spans="1:20" s="15" customFormat="1" x14ac:dyDescent="0.25">
      <c r="A443" s="8">
        <v>4.4000000000000004</v>
      </c>
      <c r="B443" s="40" t="s">
        <v>17</v>
      </c>
      <c r="C443" s="14">
        <f>+C444</f>
        <v>0</v>
      </c>
      <c r="D443" s="14">
        <v>91362.459999999992</v>
      </c>
      <c r="E443" s="14">
        <f t="shared" ref="E443:R443" si="226">+E444</f>
        <v>0</v>
      </c>
      <c r="F443" s="14">
        <f t="shared" si="226"/>
        <v>0</v>
      </c>
      <c r="G443" s="14">
        <f t="shared" si="226"/>
        <v>0</v>
      </c>
      <c r="H443" s="14">
        <f t="shared" si="226"/>
        <v>0</v>
      </c>
      <c r="I443" s="14">
        <f t="shared" si="226"/>
        <v>0</v>
      </c>
      <c r="J443" s="14">
        <f t="shared" si="226"/>
        <v>91361.51</v>
      </c>
      <c r="K443" s="14">
        <f t="shared" si="226"/>
        <v>0</v>
      </c>
      <c r="L443" s="14">
        <f t="shared" si="226"/>
        <v>0</v>
      </c>
      <c r="M443" s="14">
        <f t="shared" si="226"/>
        <v>0</v>
      </c>
      <c r="N443" s="14">
        <f t="shared" si="226"/>
        <v>0</v>
      </c>
      <c r="O443" s="14">
        <f t="shared" si="226"/>
        <v>0</v>
      </c>
      <c r="P443" s="14">
        <f t="shared" si="226"/>
        <v>0.95</v>
      </c>
      <c r="Q443" s="14">
        <f t="shared" si="226"/>
        <v>91362.459999999992</v>
      </c>
      <c r="R443" s="14">
        <f t="shared" si="226"/>
        <v>0</v>
      </c>
      <c r="T443" s="21"/>
    </row>
    <row r="444" spans="1:20" s="7" customFormat="1" x14ac:dyDescent="0.25">
      <c r="A444" s="16" t="s">
        <v>169</v>
      </c>
      <c r="B444" s="37" t="s">
        <v>212</v>
      </c>
      <c r="C444" s="9">
        <v>0</v>
      </c>
      <c r="D444" s="9">
        <v>91362.459999999992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91361.51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0.95</v>
      </c>
      <c r="Q444" s="9">
        <f>+E444+F444+G444+H444+I444+J444+K444+L444+M444+N444+O444+P444</f>
        <v>91362.459999999992</v>
      </c>
      <c r="R444" s="9">
        <f>+D444-Q444</f>
        <v>0</v>
      </c>
    </row>
    <row r="445" spans="1:20" s="7" customFormat="1" x14ac:dyDescent="0.25">
      <c r="A445" s="8"/>
      <c r="B445" s="40"/>
      <c r="C445" s="9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20" s="12" customFormat="1" ht="15.75" x14ac:dyDescent="0.25">
      <c r="A446" s="52" t="s">
        <v>313</v>
      </c>
      <c r="B446" s="52"/>
      <c r="C446" s="11">
        <f t="shared" ref="C446:J446" si="227">+C459+C447</f>
        <v>11000000</v>
      </c>
      <c r="D446" s="11">
        <f>+D459+D447+D454+D472</f>
        <v>13724717.07</v>
      </c>
      <c r="E446" s="11">
        <f t="shared" si="227"/>
        <v>0</v>
      </c>
      <c r="F446" s="11">
        <f t="shared" si="227"/>
        <v>0</v>
      </c>
      <c r="G446" s="11">
        <f t="shared" si="227"/>
        <v>0</v>
      </c>
      <c r="H446" s="11">
        <f t="shared" si="227"/>
        <v>0</v>
      </c>
      <c r="I446" s="11">
        <f t="shared" si="227"/>
        <v>134320.25</v>
      </c>
      <c r="J446" s="11">
        <f t="shared" si="227"/>
        <v>293447.33</v>
      </c>
      <c r="K446" s="11">
        <f>+K459+K447+K454+K472</f>
        <v>430303.92000000004</v>
      </c>
      <c r="L446" s="11">
        <f>+L459+L447+L454+L472</f>
        <v>820773.5</v>
      </c>
      <c r="M446" s="11">
        <f>+M459+M447</f>
        <v>170525.8</v>
      </c>
      <c r="N446" s="11">
        <f>+N459+N447+N472+N454</f>
        <v>147926.45000000001</v>
      </c>
      <c r="O446" s="11">
        <f>+O459+O447</f>
        <v>3154674</v>
      </c>
      <c r="P446" s="11">
        <f>+P459+P447</f>
        <v>6873394</v>
      </c>
      <c r="Q446" s="11">
        <f>+Q459+Q447+Q472+Q454</f>
        <v>12025365.25</v>
      </c>
      <c r="R446" s="11">
        <f>+R459+R447+R472+R454</f>
        <v>1699351.8200000003</v>
      </c>
      <c r="T446" s="30"/>
    </row>
    <row r="447" spans="1:20" s="7" customFormat="1" x14ac:dyDescent="0.25">
      <c r="A447" s="13">
        <v>1</v>
      </c>
      <c r="B447" s="41" t="s">
        <v>1</v>
      </c>
      <c r="C447" s="14">
        <f>+C450</f>
        <v>8589245.2799999993</v>
      </c>
      <c r="D447" s="14">
        <f>+D450+D448</f>
        <v>11727419.82</v>
      </c>
      <c r="E447" s="14">
        <f t="shared" ref="E447:O447" si="228">+E450+E448</f>
        <v>0</v>
      </c>
      <c r="F447" s="14">
        <f t="shared" si="228"/>
        <v>0</v>
      </c>
      <c r="G447" s="14">
        <f t="shared" si="228"/>
        <v>0</v>
      </c>
      <c r="H447" s="14">
        <f t="shared" si="228"/>
        <v>0</v>
      </c>
      <c r="I447" s="14">
        <f t="shared" si="228"/>
        <v>0</v>
      </c>
      <c r="J447" s="14">
        <f t="shared" si="228"/>
        <v>0</v>
      </c>
      <c r="K447" s="14">
        <f t="shared" si="228"/>
        <v>0</v>
      </c>
      <c r="L447" s="14">
        <f t="shared" si="228"/>
        <v>0</v>
      </c>
      <c r="M447" s="14">
        <f t="shared" si="228"/>
        <v>0</v>
      </c>
      <c r="N447" s="14">
        <f t="shared" si="228"/>
        <v>0</v>
      </c>
      <c r="O447" s="14">
        <f t="shared" si="228"/>
        <v>3154674</v>
      </c>
      <c r="P447" s="14">
        <f>+P450+P448</f>
        <v>6873394</v>
      </c>
      <c r="Q447" s="14">
        <f t="shared" ref="Q447:R447" si="229">+Q450+Q448</f>
        <v>10028068</v>
      </c>
      <c r="R447" s="14">
        <f t="shared" si="229"/>
        <v>1699351.8200000003</v>
      </c>
      <c r="T447" s="10"/>
    </row>
    <row r="448" spans="1:20" s="7" customFormat="1" ht="30" x14ac:dyDescent="0.25">
      <c r="A448" s="8">
        <v>1.2</v>
      </c>
      <c r="B448" s="40" t="s">
        <v>28</v>
      </c>
      <c r="C448" s="14"/>
      <c r="D448" s="14">
        <f t="shared" ref="D448:R450" si="230">+D449</f>
        <v>2123752.8200000003</v>
      </c>
      <c r="E448" s="14">
        <f t="shared" si="230"/>
        <v>0</v>
      </c>
      <c r="F448" s="14">
        <f t="shared" si="230"/>
        <v>0</v>
      </c>
      <c r="G448" s="14">
        <f t="shared" si="230"/>
        <v>0</v>
      </c>
      <c r="H448" s="14">
        <f t="shared" si="230"/>
        <v>0</v>
      </c>
      <c r="I448" s="14">
        <f t="shared" si="230"/>
        <v>0</v>
      </c>
      <c r="J448" s="14">
        <f t="shared" si="230"/>
        <v>0</v>
      </c>
      <c r="K448" s="14">
        <f t="shared" si="230"/>
        <v>0</v>
      </c>
      <c r="L448" s="14">
        <f t="shared" si="230"/>
        <v>0</v>
      </c>
      <c r="M448" s="14">
        <f t="shared" si="230"/>
        <v>0</v>
      </c>
      <c r="N448" s="14">
        <f t="shared" si="230"/>
        <v>0</v>
      </c>
      <c r="O448" s="14">
        <f t="shared" si="230"/>
        <v>0</v>
      </c>
      <c r="P448" s="14">
        <f t="shared" si="230"/>
        <v>424401</v>
      </c>
      <c r="Q448" s="14">
        <f t="shared" si="230"/>
        <v>424401</v>
      </c>
      <c r="R448" s="14">
        <f t="shared" si="230"/>
        <v>1699351.8200000003</v>
      </c>
      <c r="T448" s="10"/>
    </row>
    <row r="449" spans="1:20" s="7" customFormat="1" ht="30" x14ac:dyDescent="0.25">
      <c r="A449" s="16" t="s">
        <v>58</v>
      </c>
      <c r="B449" s="37" t="s">
        <v>59</v>
      </c>
      <c r="C449" s="14"/>
      <c r="D449" s="14">
        <v>2123752.8200000003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30">
        <v>424401</v>
      </c>
      <c r="Q449" s="9">
        <f>+E449+F449+G449+H449+I449+J449+K449+L449+M449+N449+O449+P449</f>
        <v>424401</v>
      </c>
      <c r="R449" s="9">
        <f>+D449-Q449</f>
        <v>1699351.8200000003</v>
      </c>
    </row>
    <row r="450" spans="1:20" s="15" customFormat="1" ht="15" customHeight="1" x14ac:dyDescent="0.25">
      <c r="A450" s="8">
        <v>1.3</v>
      </c>
      <c r="B450" s="40" t="s">
        <v>2</v>
      </c>
      <c r="C450" s="14">
        <f>+C451</f>
        <v>8589245.2799999993</v>
      </c>
      <c r="D450" s="14">
        <v>9603667</v>
      </c>
      <c r="E450" s="14">
        <f t="shared" si="230"/>
        <v>0</v>
      </c>
      <c r="F450" s="14">
        <f t="shared" si="230"/>
        <v>0</v>
      </c>
      <c r="G450" s="14">
        <f t="shared" si="230"/>
        <v>0</v>
      </c>
      <c r="H450" s="14">
        <f t="shared" si="230"/>
        <v>0</v>
      </c>
      <c r="I450" s="14">
        <f t="shared" si="230"/>
        <v>0</v>
      </c>
      <c r="J450" s="14">
        <f t="shared" si="230"/>
        <v>0</v>
      </c>
      <c r="K450" s="14">
        <f t="shared" si="230"/>
        <v>0</v>
      </c>
      <c r="L450" s="14">
        <f t="shared" si="230"/>
        <v>0</v>
      </c>
      <c r="M450" s="14">
        <f t="shared" si="230"/>
        <v>0</v>
      </c>
      <c r="N450" s="14">
        <f t="shared" si="230"/>
        <v>0</v>
      </c>
      <c r="O450" s="14">
        <f t="shared" si="230"/>
        <v>3154674</v>
      </c>
      <c r="P450" s="14">
        <f t="shared" si="230"/>
        <v>6448993</v>
      </c>
      <c r="Q450" s="14">
        <f>+Q451</f>
        <v>9603667</v>
      </c>
      <c r="R450" s="14">
        <f>+R451</f>
        <v>0</v>
      </c>
      <c r="T450" s="21"/>
    </row>
    <row r="451" spans="1:20" s="15" customFormat="1" ht="30" x14ac:dyDescent="0.25">
      <c r="A451" s="18" t="s">
        <v>60</v>
      </c>
      <c r="B451" s="40" t="s">
        <v>61</v>
      </c>
      <c r="C451" s="14">
        <f t="shared" ref="C451:R451" si="231">+C452+C453</f>
        <v>8589245.2799999993</v>
      </c>
      <c r="D451" s="14">
        <v>9603667</v>
      </c>
      <c r="E451" s="14">
        <f t="shared" si="231"/>
        <v>0</v>
      </c>
      <c r="F451" s="14">
        <f t="shared" si="231"/>
        <v>0</v>
      </c>
      <c r="G451" s="14">
        <f t="shared" si="231"/>
        <v>0</v>
      </c>
      <c r="H451" s="14">
        <f t="shared" si="231"/>
        <v>0</v>
      </c>
      <c r="I451" s="14">
        <f t="shared" si="231"/>
        <v>0</v>
      </c>
      <c r="J451" s="14">
        <f t="shared" si="231"/>
        <v>0</v>
      </c>
      <c r="K451" s="14">
        <f t="shared" si="231"/>
        <v>0</v>
      </c>
      <c r="L451" s="14">
        <f t="shared" si="231"/>
        <v>0</v>
      </c>
      <c r="M451" s="14">
        <f t="shared" si="231"/>
        <v>0</v>
      </c>
      <c r="N451" s="14">
        <f t="shared" si="231"/>
        <v>0</v>
      </c>
      <c r="O451" s="14">
        <f t="shared" si="231"/>
        <v>3154674</v>
      </c>
      <c r="P451" s="14">
        <f t="shared" si="231"/>
        <v>6448993</v>
      </c>
      <c r="Q451" s="14">
        <f t="shared" si="231"/>
        <v>9603667</v>
      </c>
      <c r="R451" s="14">
        <f t="shared" si="231"/>
        <v>0</v>
      </c>
    </row>
    <row r="452" spans="1:20" s="7" customFormat="1" x14ac:dyDescent="0.25">
      <c r="A452" s="16" t="s">
        <v>64</v>
      </c>
      <c r="B452" s="37" t="s">
        <v>62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f>+E452+F452+G452+H452+I452+J452+K452+L452+M452+N452+O452+P452</f>
        <v>0</v>
      </c>
      <c r="R452" s="9">
        <f>+D452-Q452</f>
        <v>0</v>
      </c>
    </row>
    <row r="453" spans="1:20" s="7" customFormat="1" x14ac:dyDescent="0.25">
      <c r="A453" s="16" t="s">
        <v>65</v>
      </c>
      <c r="B453" s="37" t="s">
        <v>63</v>
      </c>
      <c r="C453" s="9">
        <v>8589245.2799999993</v>
      </c>
      <c r="D453" s="9">
        <v>9603667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3154674</v>
      </c>
      <c r="P453" s="30">
        <v>6448993</v>
      </c>
      <c r="Q453" s="9">
        <f>+E453+F453+G453+H453+I453+J453+K453+L453+M453+N453+O453+P453</f>
        <v>9603667</v>
      </c>
      <c r="R453" s="9">
        <f>+D453-Q453</f>
        <v>0</v>
      </c>
      <c r="T453" s="10"/>
    </row>
    <row r="454" spans="1:20" s="7" customFormat="1" x14ac:dyDescent="0.25">
      <c r="A454" s="13">
        <v>2</v>
      </c>
      <c r="B454" s="41" t="s">
        <v>6</v>
      </c>
      <c r="C454" s="14">
        <f>+C455+C457</f>
        <v>0</v>
      </c>
      <c r="D454" s="14">
        <v>461733.28</v>
      </c>
      <c r="E454" s="14">
        <f t="shared" ref="E454:M454" si="232">+E455+E457</f>
        <v>0</v>
      </c>
      <c r="F454" s="14">
        <f t="shared" si="232"/>
        <v>0</v>
      </c>
      <c r="G454" s="14">
        <f t="shared" si="232"/>
        <v>0</v>
      </c>
      <c r="H454" s="14">
        <f t="shared" si="232"/>
        <v>0</v>
      </c>
      <c r="I454" s="14">
        <f t="shared" si="232"/>
        <v>0</v>
      </c>
      <c r="J454" s="14">
        <f t="shared" si="232"/>
        <v>0</v>
      </c>
      <c r="K454" s="14">
        <f t="shared" si="232"/>
        <v>56642.84</v>
      </c>
      <c r="L454" s="14">
        <f t="shared" si="232"/>
        <v>357938.99000000005</v>
      </c>
      <c r="M454" s="14">
        <f t="shared" si="232"/>
        <v>0</v>
      </c>
      <c r="N454" s="14">
        <f>+N455+N457</f>
        <v>47151.45</v>
      </c>
      <c r="O454" s="14">
        <f>+O455+O457</f>
        <v>0</v>
      </c>
      <c r="P454" s="14">
        <f>+P455+P457</f>
        <v>0</v>
      </c>
      <c r="Q454" s="14">
        <f>+Q455+Q457</f>
        <v>461733.28</v>
      </c>
      <c r="R454" s="14">
        <f>+R455+R457</f>
        <v>0</v>
      </c>
    </row>
    <row r="455" spans="1:20" s="7" customFormat="1" ht="18" customHeight="1" x14ac:dyDescent="0.25">
      <c r="A455" s="18">
        <v>2.5</v>
      </c>
      <c r="B455" s="40" t="s">
        <v>30</v>
      </c>
      <c r="C455" s="14">
        <f>+C456</f>
        <v>0</v>
      </c>
      <c r="D455" s="14">
        <v>398292.73000000004</v>
      </c>
      <c r="E455" s="14">
        <f t="shared" ref="E455:Q455" si="233">+E456</f>
        <v>0</v>
      </c>
      <c r="F455" s="14">
        <f t="shared" si="233"/>
        <v>0</v>
      </c>
      <c r="G455" s="14">
        <f t="shared" si="233"/>
        <v>0</v>
      </c>
      <c r="H455" s="14">
        <f t="shared" si="233"/>
        <v>0</v>
      </c>
      <c r="I455" s="14">
        <f t="shared" si="233"/>
        <v>0</v>
      </c>
      <c r="J455" s="14">
        <f t="shared" si="233"/>
        <v>0</v>
      </c>
      <c r="K455" s="14">
        <f t="shared" si="233"/>
        <v>0</v>
      </c>
      <c r="L455" s="14">
        <f t="shared" si="233"/>
        <v>351141.28</v>
      </c>
      <c r="M455" s="14">
        <f t="shared" si="233"/>
        <v>0</v>
      </c>
      <c r="N455" s="14">
        <f t="shared" si="233"/>
        <v>47151.45</v>
      </c>
      <c r="O455" s="14">
        <f t="shared" si="233"/>
        <v>0</v>
      </c>
      <c r="P455" s="14">
        <f t="shared" si="233"/>
        <v>0</v>
      </c>
      <c r="Q455" s="14">
        <f t="shared" si="233"/>
        <v>398292.73000000004</v>
      </c>
      <c r="R455" s="14">
        <f>+R456</f>
        <v>0</v>
      </c>
    </row>
    <row r="456" spans="1:20" s="7" customFormat="1" ht="30" x14ac:dyDescent="0.25">
      <c r="A456" s="16" t="s">
        <v>92</v>
      </c>
      <c r="B456" s="37" t="s">
        <v>93</v>
      </c>
      <c r="C456" s="9">
        <v>0</v>
      </c>
      <c r="D456" s="9">
        <v>398292.73000000004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351141.28</v>
      </c>
      <c r="M456" s="9">
        <v>0</v>
      </c>
      <c r="N456" s="9">
        <v>47151.45</v>
      </c>
      <c r="O456" s="9">
        <v>0</v>
      </c>
      <c r="P456" s="9">
        <v>0</v>
      </c>
      <c r="Q456" s="9">
        <f>+E456+F456+G456+H456+I456+J456+K456+L456+M456+N456+O456+P456</f>
        <v>398292.73000000004</v>
      </c>
      <c r="R456" s="9">
        <f>+D456-Q456</f>
        <v>0</v>
      </c>
    </row>
    <row r="457" spans="1:20" s="7" customFormat="1" ht="30" x14ac:dyDescent="0.25">
      <c r="A457" s="18">
        <v>2.9</v>
      </c>
      <c r="B457" s="40" t="s">
        <v>32</v>
      </c>
      <c r="C457" s="14">
        <f>+C458</f>
        <v>0</v>
      </c>
      <c r="D457" s="14">
        <v>63440.549999999996</v>
      </c>
      <c r="E457" s="14">
        <f t="shared" ref="E457:Q457" si="234">+E458</f>
        <v>0</v>
      </c>
      <c r="F457" s="14">
        <f t="shared" si="234"/>
        <v>0</v>
      </c>
      <c r="G457" s="14">
        <f t="shared" si="234"/>
        <v>0</v>
      </c>
      <c r="H457" s="14">
        <f t="shared" si="234"/>
        <v>0</v>
      </c>
      <c r="I457" s="14">
        <f t="shared" si="234"/>
        <v>0</v>
      </c>
      <c r="J457" s="14">
        <f t="shared" si="234"/>
        <v>0</v>
      </c>
      <c r="K457" s="14">
        <f t="shared" si="234"/>
        <v>56642.84</v>
      </c>
      <c r="L457" s="14">
        <f t="shared" si="234"/>
        <v>6797.71</v>
      </c>
      <c r="M457" s="14">
        <f t="shared" si="234"/>
        <v>0</v>
      </c>
      <c r="N457" s="14">
        <f t="shared" si="234"/>
        <v>0</v>
      </c>
      <c r="O457" s="14">
        <f t="shared" si="234"/>
        <v>0</v>
      </c>
      <c r="P457" s="14">
        <f t="shared" si="234"/>
        <v>0</v>
      </c>
      <c r="Q457" s="14">
        <f t="shared" si="234"/>
        <v>63440.549999999996</v>
      </c>
      <c r="R457" s="14">
        <f>+R458</f>
        <v>0</v>
      </c>
    </row>
    <row r="458" spans="1:20" s="7" customFormat="1" x14ac:dyDescent="0.25">
      <c r="A458" s="16" t="s">
        <v>105</v>
      </c>
      <c r="B458" s="37" t="s">
        <v>108</v>
      </c>
      <c r="C458" s="9">
        <v>0</v>
      </c>
      <c r="D458" s="9">
        <v>63440.549999999996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56642.84</v>
      </c>
      <c r="L458" s="9">
        <v>6797.71</v>
      </c>
      <c r="M458" s="9">
        <v>0</v>
      </c>
      <c r="N458" s="9">
        <v>0</v>
      </c>
      <c r="O458" s="9">
        <v>0</v>
      </c>
      <c r="P458" s="9">
        <v>0</v>
      </c>
      <c r="Q458" s="9">
        <f>+E458+F458+G458+H458+I458+J458+K458+L458+M458+N458+O458+P458</f>
        <v>63440.549999999996</v>
      </c>
      <c r="R458" s="9">
        <f>+D458-Q458</f>
        <v>0</v>
      </c>
    </row>
    <row r="459" spans="1:20" s="15" customFormat="1" x14ac:dyDescent="0.25">
      <c r="A459" s="13">
        <v>3</v>
      </c>
      <c r="B459" s="41" t="s">
        <v>10</v>
      </c>
      <c r="C459" s="14">
        <f t="shared" ref="C459:J459" si="235">+C462+C464+C468</f>
        <v>2410754.7200000002</v>
      </c>
      <c r="D459" s="14">
        <v>1384845.97</v>
      </c>
      <c r="E459" s="14">
        <f t="shared" si="235"/>
        <v>0</v>
      </c>
      <c r="F459" s="14">
        <f t="shared" si="235"/>
        <v>0</v>
      </c>
      <c r="G459" s="14">
        <f t="shared" si="235"/>
        <v>0</v>
      </c>
      <c r="H459" s="14">
        <f t="shared" si="235"/>
        <v>0</v>
      </c>
      <c r="I459" s="14">
        <f t="shared" si="235"/>
        <v>134320.25</v>
      </c>
      <c r="J459" s="14">
        <f t="shared" si="235"/>
        <v>293447.33</v>
      </c>
      <c r="K459" s="14">
        <f>+K462+K464+K468+K460+K466+K470</f>
        <v>323718.08</v>
      </c>
      <c r="L459" s="14">
        <f>+L462+L464+L468+L466+L470</f>
        <v>462834.51</v>
      </c>
      <c r="M459" s="14">
        <f>+M462+M464+M468+M466+M470</f>
        <v>170525.8</v>
      </c>
      <c r="N459" s="14">
        <f>+N462+N464+N468</f>
        <v>0</v>
      </c>
      <c r="O459" s="14">
        <f>+O462+O464+O468</f>
        <v>0</v>
      </c>
      <c r="P459" s="14">
        <f>+P462+P464+P468</f>
        <v>0</v>
      </c>
      <c r="Q459" s="14">
        <f>+Q462+Q464+Q468+Q466+Q470+Q460</f>
        <v>1384845.97</v>
      </c>
      <c r="R459" s="14">
        <f>+R462+R464+R468+R460+R466+R470</f>
        <v>0</v>
      </c>
    </row>
    <row r="460" spans="1:20" s="15" customFormat="1" x14ac:dyDescent="0.25">
      <c r="A460" s="13">
        <v>3.2</v>
      </c>
      <c r="B460" s="41" t="s">
        <v>12</v>
      </c>
      <c r="C460" s="14">
        <f>+C461</f>
        <v>0</v>
      </c>
      <c r="D460" s="14">
        <v>213731.79</v>
      </c>
      <c r="E460" s="14">
        <f t="shared" ref="E460:P460" si="236">+E461</f>
        <v>0</v>
      </c>
      <c r="F460" s="14">
        <f t="shared" si="236"/>
        <v>0</v>
      </c>
      <c r="G460" s="14">
        <f t="shared" si="236"/>
        <v>0</v>
      </c>
      <c r="H460" s="14">
        <f t="shared" si="236"/>
        <v>0</v>
      </c>
      <c r="I460" s="14">
        <f t="shared" si="236"/>
        <v>0</v>
      </c>
      <c r="J460" s="14">
        <f t="shared" si="236"/>
        <v>0</v>
      </c>
      <c r="K460" s="14">
        <f t="shared" si="236"/>
        <v>213731.79</v>
      </c>
      <c r="L460" s="14">
        <f t="shared" si="236"/>
        <v>0</v>
      </c>
      <c r="M460" s="14">
        <f t="shared" si="236"/>
        <v>0</v>
      </c>
      <c r="N460" s="14">
        <f t="shared" si="236"/>
        <v>0</v>
      </c>
      <c r="O460" s="14">
        <f t="shared" si="236"/>
        <v>0</v>
      </c>
      <c r="P460" s="14">
        <f t="shared" si="236"/>
        <v>0</v>
      </c>
      <c r="Q460" s="14">
        <f>+Q461</f>
        <v>213731.79</v>
      </c>
      <c r="R460" s="14">
        <f>+R461</f>
        <v>0</v>
      </c>
    </row>
    <row r="461" spans="1:20" s="15" customFormat="1" ht="45" x14ac:dyDescent="0.25">
      <c r="A461" s="28" t="s">
        <v>114</v>
      </c>
      <c r="B461" s="45" t="s">
        <v>118</v>
      </c>
      <c r="C461" s="9">
        <v>0</v>
      </c>
      <c r="D461" s="9">
        <v>213731.79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213731.79</v>
      </c>
      <c r="L461" s="14"/>
      <c r="M461" s="14"/>
      <c r="N461" s="14"/>
      <c r="O461" s="14"/>
      <c r="P461" s="14"/>
      <c r="Q461" s="9">
        <f>+E461+F461+G461+H461+I461+J461+K461+L461+M461+N461+O461+P461</f>
        <v>213731.79</v>
      </c>
      <c r="R461" s="9">
        <f>+D461-Q461</f>
        <v>0</v>
      </c>
    </row>
    <row r="462" spans="1:20" s="15" customFormat="1" ht="45" x14ac:dyDescent="0.25">
      <c r="A462" s="8">
        <v>3.3</v>
      </c>
      <c r="B462" s="40" t="s">
        <v>33</v>
      </c>
      <c r="C462" s="14">
        <f>+C463</f>
        <v>410514.02</v>
      </c>
      <c r="D462" s="14">
        <v>910203.16</v>
      </c>
      <c r="E462" s="14">
        <f t="shared" ref="E462:Q462" si="237">+E463</f>
        <v>0</v>
      </c>
      <c r="F462" s="14">
        <f t="shared" si="237"/>
        <v>0</v>
      </c>
      <c r="G462" s="14">
        <f t="shared" si="237"/>
        <v>0</v>
      </c>
      <c r="H462" s="14">
        <f t="shared" si="237"/>
        <v>0</v>
      </c>
      <c r="I462" s="14">
        <f t="shared" si="237"/>
        <v>134320.25</v>
      </c>
      <c r="J462" s="14">
        <f t="shared" si="237"/>
        <v>293447.33</v>
      </c>
      <c r="K462" s="14">
        <f t="shared" si="237"/>
        <v>29000</v>
      </c>
      <c r="L462" s="14">
        <f t="shared" si="237"/>
        <v>453435.58</v>
      </c>
      <c r="M462" s="14">
        <f t="shared" si="237"/>
        <v>0</v>
      </c>
      <c r="N462" s="14">
        <f t="shared" si="237"/>
        <v>0</v>
      </c>
      <c r="O462" s="14">
        <f t="shared" si="237"/>
        <v>0</v>
      </c>
      <c r="P462" s="14">
        <f t="shared" si="237"/>
        <v>0</v>
      </c>
      <c r="Q462" s="14">
        <f t="shared" si="237"/>
        <v>910203.16</v>
      </c>
      <c r="R462" s="14">
        <f>+R463</f>
        <v>0</v>
      </c>
    </row>
    <row r="463" spans="1:20" s="7" customFormat="1" ht="30" x14ac:dyDescent="0.25">
      <c r="A463" s="16" t="s">
        <v>127</v>
      </c>
      <c r="B463" s="37" t="s">
        <v>134</v>
      </c>
      <c r="C463" s="9">
        <v>410514.02</v>
      </c>
      <c r="D463" s="9">
        <v>910203.16</v>
      </c>
      <c r="E463" s="9">
        <v>0</v>
      </c>
      <c r="F463" s="9">
        <v>0</v>
      </c>
      <c r="G463" s="9">
        <v>0</v>
      </c>
      <c r="H463" s="9">
        <v>0</v>
      </c>
      <c r="I463" s="9">
        <v>134320.25</v>
      </c>
      <c r="J463" s="9">
        <f>427767.58-134320.25</f>
        <v>293447.33</v>
      </c>
      <c r="K463" s="9">
        <v>29000</v>
      </c>
      <c r="L463" s="9">
        <v>453435.58</v>
      </c>
      <c r="M463" s="9">
        <v>0</v>
      </c>
      <c r="N463" s="9">
        <v>0</v>
      </c>
      <c r="O463" s="9">
        <v>0</v>
      </c>
      <c r="P463" s="9">
        <v>0</v>
      </c>
      <c r="Q463" s="9">
        <f>+E463+F463+G463+H463+I463+J463+K463+L463+M463+N463+O463+P463</f>
        <v>910203.16</v>
      </c>
      <c r="R463" s="9">
        <f>+D463-Q463</f>
        <v>0</v>
      </c>
    </row>
    <row r="464" spans="1:20" s="15" customFormat="1" ht="30" x14ac:dyDescent="0.25">
      <c r="A464" s="8" t="s">
        <v>257</v>
      </c>
      <c r="B464" s="43" t="s">
        <v>34</v>
      </c>
      <c r="C464" s="14">
        <f>+C465</f>
        <v>240.7</v>
      </c>
      <c r="D464" s="14">
        <v>0</v>
      </c>
      <c r="E464" s="14">
        <f t="shared" ref="E464:R464" si="238">+E465</f>
        <v>0</v>
      </c>
      <c r="F464" s="14">
        <f t="shared" si="238"/>
        <v>0</v>
      </c>
      <c r="G464" s="14">
        <f t="shared" si="238"/>
        <v>0</v>
      </c>
      <c r="H464" s="14">
        <f t="shared" si="238"/>
        <v>0</v>
      </c>
      <c r="I464" s="14">
        <f t="shared" si="238"/>
        <v>0</v>
      </c>
      <c r="J464" s="14">
        <f t="shared" si="238"/>
        <v>0</v>
      </c>
      <c r="K464" s="14">
        <f t="shared" si="238"/>
        <v>0</v>
      </c>
      <c r="L464" s="14">
        <f t="shared" si="238"/>
        <v>0</v>
      </c>
      <c r="M464" s="14">
        <f t="shared" si="238"/>
        <v>0</v>
      </c>
      <c r="N464" s="14">
        <f t="shared" si="238"/>
        <v>0</v>
      </c>
      <c r="O464" s="14">
        <f t="shared" si="238"/>
        <v>0</v>
      </c>
      <c r="P464" s="14">
        <f t="shared" si="238"/>
        <v>0</v>
      </c>
      <c r="Q464" s="14">
        <f t="shared" si="238"/>
        <v>0</v>
      </c>
      <c r="R464" s="14">
        <f t="shared" si="238"/>
        <v>0</v>
      </c>
    </row>
    <row r="465" spans="1:20" s="7" customFormat="1" ht="30" x14ac:dyDescent="0.25">
      <c r="A465" s="16" t="s">
        <v>135</v>
      </c>
      <c r="B465" s="42" t="s">
        <v>136</v>
      </c>
      <c r="C465" s="9">
        <v>240.7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f>+E465+F465+G465+H465+I465+J465+K465+L465+M465+N465+O465+P465</f>
        <v>0</v>
      </c>
      <c r="R465" s="9">
        <f>+D465-Q465</f>
        <v>0</v>
      </c>
    </row>
    <row r="466" spans="1:20" s="15" customFormat="1" ht="45" x14ac:dyDescent="0.25">
      <c r="A466" s="8">
        <v>3.5</v>
      </c>
      <c r="B466" s="40" t="s">
        <v>35</v>
      </c>
      <c r="C466" s="14">
        <f>+C467</f>
        <v>0</v>
      </c>
      <c r="D466" s="14">
        <v>9040.6299999999992</v>
      </c>
      <c r="E466" s="14">
        <f t="shared" ref="E466:P466" si="239">+E467</f>
        <v>0</v>
      </c>
      <c r="F466" s="14">
        <f t="shared" si="239"/>
        <v>0</v>
      </c>
      <c r="G466" s="14">
        <f t="shared" si="239"/>
        <v>0</v>
      </c>
      <c r="H466" s="14">
        <f t="shared" si="239"/>
        <v>0</v>
      </c>
      <c r="I466" s="14">
        <f t="shared" si="239"/>
        <v>0</v>
      </c>
      <c r="J466" s="14">
        <f t="shared" si="239"/>
        <v>0</v>
      </c>
      <c r="K466" s="14">
        <f t="shared" si="239"/>
        <v>9040.6299999999992</v>
      </c>
      <c r="L466" s="14">
        <f t="shared" si="239"/>
        <v>0</v>
      </c>
      <c r="M466" s="14">
        <f t="shared" si="239"/>
        <v>0</v>
      </c>
      <c r="N466" s="14">
        <f t="shared" si="239"/>
        <v>0</v>
      </c>
      <c r="O466" s="14">
        <f t="shared" si="239"/>
        <v>0</v>
      </c>
      <c r="P466" s="14">
        <f t="shared" si="239"/>
        <v>0</v>
      </c>
      <c r="Q466" s="14">
        <f>+Q467</f>
        <v>9040.6299999999992</v>
      </c>
      <c r="R466" s="14">
        <f>+D466-Q466</f>
        <v>0</v>
      </c>
    </row>
    <row r="467" spans="1:20" s="7" customFormat="1" ht="30" x14ac:dyDescent="0.25">
      <c r="A467" s="16" t="s">
        <v>138</v>
      </c>
      <c r="B467" s="37" t="s">
        <v>143</v>
      </c>
      <c r="C467" s="9">
        <v>0</v>
      </c>
      <c r="D467" s="9">
        <v>9040.6299999999992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9040.6299999999992</v>
      </c>
      <c r="L467" s="9">
        <v>0</v>
      </c>
      <c r="M467" s="9"/>
      <c r="N467" s="9"/>
      <c r="O467" s="9"/>
      <c r="P467" s="9"/>
      <c r="Q467" s="9">
        <f>+E467+F467+G467+H467+I467+J467+K467+L467+M467+N467+O467+P467</f>
        <v>9040.6299999999992</v>
      </c>
      <c r="R467" s="9">
        <f>+D467-Q467</f>
        <v>0</v>
      </c>
    </row>
    <row r="468" spans="1:20" s="15" customFormat="1" x14ac:dyDescent="0.25">
      <c r="A468" s="8" t="s">
        <v>258</v>
      </c>
      <c r="B468" s="43" t="s">
        <v>14</v>
      </c>
      <c r="C468" s="14">
        <f>+C469</f>
        <v>2000000</v>
      </c>
      <c r="D468" s="14">
        <v>170525.8</v>
      </c>
      <c r="E468" s="14">
        <f t="shared" ref="E468:Q468" si="240">+E469</f>
        <v>0</v>
      </c>
      <c r="F468" s="14">
        <f t="shared" si="240"/>
        <v>0</v>
      </c>
      <c r="G468" s="14">
        <f t="shared" si="240"/>
        <v>0</v>
      </c>
      <c r="H468" s="14">
        <f t="shared" si="240"/>
        <v>0</v>
      </c>
      <c r="I468" s="14">
        <f t="shared" si="240"/>
        <v>0</v>
      </c>
      <c r="J468" s="14">
        <f t="shared" si="240"/>
        <v>0</v>
      </c>
      <c r="K468" s="14">
        <f t="shared" si="240"/>
        <v>0</v>
      </c>
      <c r="L468" s="14">
        <f t="shared" si="240"/>
        <v>0</v>
      </c>
      <c r="M468" s="14">
        <f t="shared" si="240"/>
        <v>170525.8</v>
      </c>
      <c r="N468" s="14">
        <f t="shared" si="240"/>
        <v>0</v>
      </c>
      <c r="O468" s="14">
        <f t="shared" si="240"/>
        <v>0</v>
      </c>
      <c r="P468" s="14">
        <f t="shared" si="240"/>
        <v>0</v>
      </c>
      <c r="Q468" s="14">
        <f t="shared" si="240"/>
        <v>170525.8</v>
      </c>
      <c r="R468" s="14">
        <f>+R469</f>
        <v>0</v>
      </c>
    </row>
    <row r="469" spans="1:20" s="7" customFormat="1" ht="30" x14ac:dyDescent="0.25">
      <c r="A469" s="16" t="s">
        <v>152</v>
      </c>
      <c r="B469" s="42" t="s">
        <v>155</v>
      </c>
      <c r="C469" s="9">
        <v>2000000</v>
      </c>
      <c r="D469" s="9">
        <v>170525.8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170525.8</v>
      </c>
      <c r="N469" s="9">
        <v>0</v>
      </c>
      <c r="O469" s="9">
        <v>0</v>
      </c>
      <c r="P469" s="9">
        <v>0</v>
      </c>
      <c r="Q469" s="9">
        <f>+E469+F469+G469+H469+I469+J469+K469+L469+M469+N469+O469+P469</f>
        <v>170525.8</v>
      </c>
      <c r="R469" s="9">
        <f>+D469-Q469</f>
        <v>0</v>
      </c>
    </row>
    <row r="470" spans="1:20" s="15" customFormat="1" x14ac:dyDescent="0.25">
      <c r="A470" s="8">
        <v>3.9</v>
      </c>
      <c r="B470" s="40" t="s">
        <v>15</v>
      </c>
      <c r="C470" s="14">
        <f>+C471</f>
        <v>0</v>
      </c>
      <c r="D470" s="14">
        <v>81344.59</v>
      </c>
      <c r="E470" s="14">
        <f t="shared" ref="E470:P470" si="241">+E471</f>
        <v>0</v>
      </c>
      <c r="F470" s="14">
        <f t="shared" si="241"/>
        <v>0</v>
      </c>
      <c r="G470" s="14">
        <f t="shared" si="241"/>
        <v>0</v>
      </c>
      <c r="H470" s="14">
        <f t="shared" si="241"/>
        <v>0</v>
      </c>
      <c r="I470" s="14">
        <f t="shared" si="241"/>
        <v>0</v>
      </c>
      <c r="J470" s="14">
        <f t="shared" si="241"/>
        <v>0</v>
      </c>
      <c r="K470" s="14">
        <f t="shared" si="241"/>
        <v>71945.66</v>
      </c>
      <c r="L470" s="14">
        <f t="shared" si="241"/>
        <v>9398.93</v>
      </c>
      <c r="M470" s="14">
        <f t="shared" si="241"/>
        <v>0</v>
      </c>
      <c r="N470" s="14">
        <f t="shared" si="241"/>
        <v>0</v>
      </c>
      <c r="O470" s="14">
        <f t="shared" si="241"/>
        <v>0</v>
      </c>
      <c r="P470" s="14">
        <f t="shared" si="241"/>
        <v>0</v>
      </c>
      <c r="Q470" s="14">
        <f>+Q471</f>
        <v>81344.59</v>
      </c>
      <c r="R470" s="14">
        <f>+D470-Q470</f>
        <v>0</v>
      </c>
    </row>
    <row r="471" spans="1:20" s="7" customFormat="1" x14ac:dyDescent="0.25">
      <c r="A471" s="16" t="s">
        <v>161</v>
      </c>
      <c r="B471" s="37" t="s">
        <v>15</v>
      </c>
      <c r="C471" s="9">
        <v>0</v>
      </c>
      <c r="D471" s="9">
        <v>81344.59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71945.66</v>
      </c>
      <c r="L471" s="9">
        <v>9398.93</v>
      </c>
      <c r="M471" s="9">
        <v>0</v>
      </c>
      <c r="N471" s="9">
        <v>0</v>
      </c>
      <c r="O471" s="9">
        <v>0</v>
      </c>
      <c r="P471" s="9">
        <v>0</v>
      </c>
      <c r="Q471" s="9">
        <f>+E471+F471+G471+H471+I471+J471+K471+L471+M471+N471+O471+P471</f>
        <v>81344.59</v>
      </c>
      <c r="R471" s="9">
        <f>+D471-Q471</f>
        <v>0</v>
      </c>
    </row>
    <row r="472" spans="1:20" s="7" customFormat="1" ht="30" x14ac:dyDescent="0.25">
      <c r="A472" s="13">
        <v>4</v>
      </c>
      <c r="B472" s="41" t="s">
        <v>37</v>
      </c>
      <c r="C472" s="14">
        <f>+C473</f>
        <v>0</v>
      </c>
      <c r="D472" s="14">
        <v>150718</v>
      </c>
      <c r="E472" s="14">
        <f t="shared" ref="E472:Q473" si="242">+E473</f>
        <v>0</v>
      </c>
      <c r="F472" s="14">
        <f t="shared" si="242"/>
        <v>0</v>
      </c>
      <c r="G472" s="14">
        <f t="shared" si="242"/>
        <v>0</v>
      </c>
      <c r="H472" s="14">
        <f t="shared" si="242"/>
        <v>0</v>
      </c>
      <c r="I472" s="14">
        <f t="shared" si="242"/>
        <v>0</v>
      </c>
      <c r="J472" s="14">
        <f t="shared" si="242"/>
        <v>0</v>
      </c>
      <c r="K472" s="14">
        <f t="shared" si="242"/>
        <v>49943</v>
      </c>
      <c r="L472" s="14">
        <f t="shared" si="242"/>
        <v>0</v>
      </c>
      <c r="M472" s="14">
        <f t="shared" si="242"/>
        <v>0</v>
      </c>
      <c r="N472" s="14">
        <f t="shared" si="242"/>
        <v>100775</v>
      </c>
      <c r="O472" s="14">
        <f t="shared" si="242"/>
        <v>0</v>
      </c>
      <c r="P472" s="14">
        <f t="shared" si="242"/>
        <v>0</v>
      </c>
      <c r="Q472" s="14">
        <f t="shared" si="242"/>
        <v>150718</v>
      </c>
      <c r="R472" s="14">
        <f>+R473</f>
        <v>0</v>
      </c>
    </row>
    <row r="473" spans="1:20" s="15" customFormat="1" x14ac:dyDescent="0.25">
      <c r="A473" s="8">
        <v>4.4000000000000004</v>
      </c>
      <c r="B473" s="40" t="s">
        <v>17</v>
      </c>
      <c r="C473" s="14">
        <f>+C474</f>
        <v>0</v>
      </c>
      <c r="D473" s="14">
        <v>150718</v>
      </c>
      <c r="E473" s="14">
        <f t="shared" si="242"/>
        <v>0</v>
      </c>
      <c r="F473" s="14">
        <f t="shared" si="242"/>
        <v>0</v>
      </c>
      <c r="G473" s="14">
        <f t="shared" si="242"/>
        <v>0</v>
      </c>
      <c r="H473" s="14">
        <f t="shared" si="242"/>
        <v>0</v>
      </c>
      <c r="I473" s="14">
        <f t="shared" si="242"/>
        <v>0</v>
      </c>
      <c r="J473" s="14">
        <f t="shared" si="242"/>
        <v>0</v>
      </c>
      <c r="K473" s="14">
        <f t="shared" si="242"/>
        <v>49943</v>
      </c>
      <c r="L473" s="14">
        <f t="shared" ref="L473:Q473" si="243">+L474</f>
        <v>0</v>
      </c>
      <c r="M473" s="14">
        <f t="shared" si="243"/>
        <v>0</v>
      </c>
      <c r="N473" s="14">
        <f t="shared" si="243"/>
        <v>100775</v>
      </c>
      <c r="O473" s="14">
        <f t="shared" si="243"/>
        <v>0</v>
      </c>
      <c r="P473" s="14">
        <f t="shared" si="243"/>
        <v>0</v>
      </c>
      <c r="Q473" s="14">
        <f t="shared" si="243"/>
        <v>150718</v>
      </c>
      <c r="R473" s="14">
        <f>+D473-Q473</f>
        <v>0</v>
      </c>
    </row>
    <row r="474" spans="1:20" s="7" customFormat="1" x14ac:dyDescent="0.25">
      <c r="A474" s="16" t="s">
        <v>169</v>
      </c>
      <c r="B474" s="42" t="s">
        <v>173</v>
      </c>
      <c r="C474" s="9">
        <v>0</v>
      </c>
      <c r="D474" s="9">
        <v>150718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49943</v>
      </c>
      <c r="L474" s="9">
        <v>0</v>
      </c>
      <c r="M474" s="9"/>
      <c r="N474" s="9">
        <v>100775</v>
      </c>
      <c r="O474" s="9">
        <v>0</v>
      </c>
      <c r="P474" s="9">
        <v>0</v>
      </c>
      <c r="Q474" s="9">
        <f>+E474+F474+G474+H474+I474+J474+K474+L474+M474+N474+O474+P474</f>
        <v>150718</v>
      </c>
      <c r="R474" s="9">
        <f>+D474-Q474</f>
        <v>0</v>
      </c>
    </row>
    <row r="475" spans="1:20" s="7" customFormat="1" x14ac:dyDescent="0.25">
      <c r="A475" s="16"/>
      <c r="B475" s="37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20" s="12" customFormat="1" ht="35.25" customHeight="1" x14ac:dyDescent="0.25">
      <c r="A476" s="48" t="s">
        <v>294</v>
      </c>
      <c r="B476" s="48"/>
      <c r="C476" s="11">
        <f>+C477</f>
        <v>0</v>
      </c>
      <c r="D476" s="11">
        <f>+D477+D492</f>
        <v>14349346.439999999</v>
      </c>
      <c r="E476" s="11">
        <f t="shared" ref="E476:Q476" si="244">+E477</f>
        <v>0</v>
      </c>
      <c r="F476" s="11">
        <f t="shared" si="244"/>
        <v>0</v>
      </c>
      <c r="G476" s="11">
        <f t="shared" si="244"/>
        <v>0</v>
      </c>
      <c r="H476" s="11">
        <f t="shared" si="244"/>
        <v>0</v>
      </c>
      <c r="I476" s="11">
        <f t="shared" si="244"/>
        <v>153700</v>
      </c>
      <c r="J476" s="11">
        <f t="shared" si="244"/>
        <v>0</v>
      </c>
      <c r="K476" s="11">
        <f t="shared" si="244"/>
        <v>0</v>
      </c>
      <c r="L476" s="11">
        <f>+L477</f>
        <v>4871421</v>
      </c>
      <c r="M476" s="11">
        <f t="shared" si="244"/>
        <v>80052</v>
      </c>
      <c r="N476" s="11">
        <f>+N477</f>
        <v>4262873</v>
      </c>
      <c r="O476" s="11">
        <f t="shared" si="244"/>
        <v>0</v>
      </c>
      <c r="P476" s="11">
        <f t="shared" si="244"/>
        <v>4368092</v>
      </c>
      <c r="Q476" s="11">
        <f t="shared" si="244"/>
        <v>13736138</v>
      </c>
      <c r="R476" s="11">
        <f>+R477+R492</f>
        <v>613208.43999999994</v>
      </c>
      <c r="T476" s="30"/>
    </row>
    <row r="477" spans="1:20" s="7" customFormat="1" x14ac:dyDescent="0.25">
      <c r="A477" s="13">
        <v>1</v>
      </c>
      <c r="B477" s="41" t="s">
        <v>1</v>
      </c>
      <c r="C477" s="14">
        <f t="shared" ref="C477:Q477" si="245">+C478+C484+C490+C481</f>
        <v>0</v>
      </c>
      <c r="D477" s="14">
        <v>13736138</v>
      </c>
      <c r="E477" s="14">
        <f t="shared" si="245"/>
        <v>0</v>
      </c>
      <c r="F477" s="14">
        <f t="shared" si="245"/>
        <v>0</v>
      </c>
      <c r="G477" s="14">
        <f t="shared" si="245"/>
        <v>0</v>
      </c>
      <c r="H477" s="14">
        <f t="shared" si="245"/>
        <v>0</v>
      </c>
      <c r="I477" s="14">
        <f t="shared" si="245"/>
        <v>153700</v>
      </c>
      <c r="J477" s="14">
        <f t="shared" si="245"/>
        <v>0</v>
      </c>
      <c r="K477" s="14">
        <f t="shared" si="245"/>
        <v>0</v>
      </c>
      <c r="L477" s="14">
        <f>+L478+L484+L490+L481</f>
        <v>4871421</v>
      </c>
      <c r="M477" s="14">
        <f t="shared" si="245"/>
        <v>80052</v>
      </c>
      <c r="N477" s="14">
        <f>+N478+N484+N490+N481</f>
        <v>4262873</v>
      </c>
      <c r="O477" s="14">
        <f t="shared" si="245"/>
        <v>0</v>
      </c>
      <c r="P477" s="14">
        <f t="shared" si="245"/>
        <v>4368092</v>
      </c>
      <c r="Q477" s="14">
        <f t="shared" si="245"/>
        <v>13736138</v>
      </c>
      <c r="R477" s="14">
        <f>+R478+R484+R490+R481</f>
        <v>0</v>
      </c>
    </row>
    <row r="478" spans="1:20" s="15" customFormat="1" ht="30" x14ac:dyDescent="0.25">
      <c r="A478" s="8">
        <v>1.1000000000000001</v>
      </c>
      <c r="B478" s="40" t="s">
        <v>27</v>
      </c>
      <c r="C478" s="14">
        <f t="shared" ref="C478:M478" si="246">+C479+C480</f>
        <v>0</v>
      </c>
      <c r="D478" s="14">
        <v>11435405</v>
      </c>
      <c r="E478" s="14">
        <f t="shared" si="246"/>
        <v>0</v>
      </c>
      <c r="F478" s="14">
        <f t="shared" si="246"/>
        <v>0</v>
      </c>
      <c r="G478" s="14">
        <f t="shared" si="246"/>
        <v>0</v>
      </c>
      <c r="H478" s="14">
        <f t="shared" si="246"/>
        <v>0</v>
      </c>
      <c r="I478" s="14">
        <f t="shared" si="246"/>
        <v>0</v>
      </c>
      <c r="J478" s="14">
        <f t="shared" si="246"/>
        <v>0</v>
      </c>
      <c r="K478" s="14">
        <f t="shared" si="246"/>
        <v>0</v>
      </c>
      <c r="L478" s="14">
        <f t="shared" si="246"/>
        <v>3448834</v>
      </c>
      <c r="M478" s="14">
        <f t="shared" si="246"/>
        <v>0</v>
      </c>
      <c r="N478" s="14">
        <f>+N479+N480</f>
        <v>3938100</v>
      </c>
      <c r="O478" s="14">
        <f>+O479+O480</f>
        <v>0</v>
      </c>
      <c r="P478" s="14">
        <f>+P479+P480</f>
        <v>4048471</v>
      </c>
      <c r="Q478" s="14">
        <f>+Q479+Q480</f>
        <v>11435405</v>
      </c>
      <c r="R478" s="14">
        <f>+R479+R480</f>
        <v>0</v>
      </c>
    </row>
    <row r="479" spans="1:20" s="7" customFormat="1" x14ac:dyDescent="0.25">
      <c r="A479" s="16" t="s">
        <v>53</v>
      </c>
      <c r="B479" s="37" t="s">
        <v>54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f>+E479+F479+G479+H479+I479+J479+K479+L479+M479+N479+O479+P479</f>
        <v>0</v>
      </c>
      <c r="R479" s="9">
        <f>+D479-Q479</f>
        <v>0</v>
      </c>
    </row>
    <row r="480" spans="1:20" s="7" customFormat="1" ht="30" x14ac:dyDescent="0.25">
      <c r="A480" s="16" t="s">
        <v>55</v>
      </c>
      <c r="B480" s="37" t="s">
        <v>56</v>
      </c>
      <c r="C480" s="9">
        <v>0</v>
      </c>
      <c r="D480" s="9">
        <v>11435405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3448834</v>
      </c>
      <c r="M480" s="9">
        <v>0</v>
      </c>
      <c r="N480" s="9">
        <v>3938100</v>
      </c>
      <c r="O480" s="9">
        <v>0</v>
      </c>
      <c r="P480" s="30">
        <v>4048471</v>
      </c>
      <c r="Q480" s="9">
        <f>+E480+F480+G480+H480+I480+J480+K480+L480+M480+N480+O480+P480</f>
        <v>11435405</v>
      </c>
      <c r="R480" s="9">
        <f>+D480-Q480</f>
        <v>0</v>
      </c>
    </row>
    <row r="481" spans="1:20" s="15" customFormat="1" ht="30" x14ac:dyDescent="0.25">
      <c r="A481" s="8">
        <v>1.2</v>
      </c>
      <c r="B481" s="40" t="s">
        <v>28</v>
      </c>
      <c r="C481" s="14">
        <f t="shared" ref="C481:M481" si="247">+C483+C482</f>
        <v>0</v>
      </c>
      <c r="D481" s="14">
        <v>1466372</v>
      </c>
      <c r="E481" s="14">
        <f t="shared" si="247"/>
        <v>0</v>
      </c>
      <c r="F481" s="14">
        <f t="shared" si="247"/>
        <v>0</v>
      </c>
      <c r="G481" s="14">
        <f t="shared" si="247"/>
        <v>0</v>
      </c>
      <c r="H481" s="14">
        <f t="shared" si="247"/>
        <v>0</v>
      </c>
      <c r="I481" s="14">
        <f t="shared" si="247"/>
        <v>153409</v>
      </c>
      <c r="J481" s="14">
        <f t="shared" si="247"/>
        <v>0</v>
      </c>
      <c r="K481" s="14">
        <f t="shared" si="247"/>
        <v>0</v>
      </c>
      <c r="L481" s="14">
        <f t="shared" si="247"/>
        <v>1232911</v>
      </c>
      <c r="M481" s="14">
        <f t="shared" si="247"/>
        <v>80052</v>
      </c>
      <c r="N481" s="14">
        <f>+N483+N482</f>
        <v>0</v>
      </c>
      <c r="O481" s="14">
        <f>+O483+O482</f>
        <v>0</v>
      </c>
      <c r="P481" s="14">
        <f>+P483+P482</f>
        <v>0</v>
      </c>
      <c r="Q481" s="14">
        <f>+Q483+Q482</f>
        <v>1466372</v>
      </c>
      <c r="R481" s="14">
        <f>+R483+R482</f>
        <v>0</v>
      </c>
    </row>
    <row r="482" spans="1:20" s="7" customFormat="1" ht="30" x14ac:dyDescent="0.25">
      <c r="A482" s="16" t="s">
        <v>57</v>
      </c>
      <c r="B482" s="37" t="s">
        <v>217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f>+E482+F482+G482+H482+I482+J482+K482+L482+M482+N482+O482+P482</f>
        <v>0</v>
      </c>
      <c r="R482" s="9">
        <f>+D482-Q482</f>
        <v>0</v>
      </c>
    </row>
    <row r="483" spans="1:20" s="7" customFormat="1" ht="30" x14ac:dyDescent="0.25">
      <c r="A483" s="16" t="s">
        <v>58</v>
      </c>
      <c r="B483" s="37" t="s">
        <v>59</v>
      </c>
      <c r="C483" s="9">
        <v>0</v>
      </c>
      <c r="D483" s="9">
        <v>1466372</v>
      </c>
      <c r="E483" s="9">
        <v>0</v>
      </c>
      <c r="F483" s="9">
        <v>0</v>
      </c>
      <c r="G483" s="9">
        <v>0</v>
      </c>
      <c r="H483" s="9">
        <v>0</v>
      </c>
      <c r="I483" s="9">
        <v>153409</v>
      </c>
      <c r="J483" s="9">
        <v>0</v>
      </c>
      <c r="K483" s="9">
        <v>0</v>
      </c>
      <c r="L483" s="9">
        <v>1232911</v>
      </c>
      <c r="M483" s="9">
        <v>80052</v>
      </c>
      <c r="N483" s="9">
        <v>0</v>
      </c>
      <c r="O483" s="9">
        <v>0</v>
      </c>
      <c r="P483" s="9">
        <v>0</v>
      </c>
      <c r="Q483" s="9">
        <f>+E483+F483+G483+H483+I483+J483+K483+L483+M483+N483+O483+P483</f>
        <v>1466372</v>
      </c>
      <c r="R483" s="9">
        <f>+D483-Q483</f>
        <v>0</v>
      </c>
    </row>
    <row r="484" spans="1:20" s="15" customFormat="1" ht="30" x14ac:dyDescent="0.25">
      <c r="A484" s="8">
        <v>1.3</v>
      </c>
      <c r="B484" s="40" t="s">
        <v>2</v>
      </c>
      <c r="C484" s="14">
        <f t="shared" ref="C484:M484" si="248">+C485+C488+C489</f>
        <v>0</v>
      </c>
      <c r="D484" s="14">
        <v>322035</v>
      </c>
      <c r="E484" s="14">
        <f t="shared" si="248"/>
        <v>0</v>
      </c>
      <c r="F484" s="14">
        <f t="shared" si="248"/>
        <v>0</v>
      </c>
      <c r="G484" s="14">
        <f t="shared" si="248"/>
        <v>0</v>
      </c>
      <c r="H484" s="14">
        <f t="shared" si="248"/>
        <v>0</v>
      </c>
      <c r="I484" s="14">
        <f t="shared" si="248"/>
        <v>291</v>
      </c>
      <c r="J484" s="14">
        <f t="shared" si="248"/>
        <v>0</v>
      </c>
      <c r="K484" s="14">
        <f t="shared" si="248"/>
        <v>0</v>
      </c>
      <c r="L484" s="14">
        <f>+L485+L488+L489</f>
        <v>89425</v>
      </c>
      <c r="M484" s="14">
        <f t="shared" si="248"/>
        <v>0</v>
      </c>
      <c r="N484" s="14">
        <f>+N485+N488+N489</f>
        <v>212198</v>
      </c>
      <c r="O484" s="14">
        <f>+O485+O488+O489</f>
        <v>0</v>
      </c>
      <c r="P484" s="14">
        <f>+P485+P488+P489</f>
        <v>20121</v>
      </c>
      <c r="Q484" s="14">
        <f>+Q485</f>
        <v>322035</v>
      </c>
      <c r="R484" s="14">
        <f>+R485+R488+R489</f>
        <v>0</v>
      </c>
    </row>
    <row r="485" spans="1:20" s="15" customFormat="1" ht="30" x14ac:dyDescent="0.25">
      <c r="A485" s="18" t="s">
        <v>60</v>
      </c>
      <c r="B485" s="40" t="s">
        <v>61</v>
      </c>
      <c r="C485" s="14">
        <v>0</v>
      </c>
      <c r="D485" s="14">
        <v>322035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f>+L486+L487</f>
        <v>52853</v>
      </c>
      <c r="M485" s="14">
        <v>0</v>
      </c>
      <c r="N485" s="14">
        <f>+N486+N487</f>
        <v>204533</v>
      </c>
      <c r="O485" s="14">
        <v>0</v>
      </c>
      <c r="P485" s="14">
        <f>+P486+P487</f>
        <v>6109</v>
      </c>
      <c r="Q485" s="14">
        <f>+Q486+Q487+Q488+Q489</f>
        <v>322035</v>
      </c>
      <c r="R485" s="14">
        <f>+R486+R487</f>
        <v>0</v>
      </c>
      <c r="T485" s="21"/>
    </row>
    <row r="486" spans="1:20" s="7" customFormat="1" x14ac:dyDescent="0.25">
      <c r="A486" s="16" t="s">
        <v>64</v>
      </c>
      <c r="B486" s="37" t="s">
        <v>62</v>
      </c>
      <c r="C486" s="9">
        <v>0</v>
      </c>
      <c r="D486" s="9">
        <v>263495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52853</v>
      </c>
      <c r="M486" s="9">
        <v>0</v>
      </c>
      <c r="N486" s="9">
        <v>204533</v>
      </c>
      <c r="O486" s="9">
        <v>0</v>
      </c>
      <c r="P486" s="30">
        <v>6109</v>
      </c>
      <c r="Q486" s="9">
        <f>+E486+F486+G486+H486+I486+J486+K486+L486+M486+N486+O486+P486</f>
        <v>263495</v>
      </c>
      <c r="R486" s="9">
        <f>+D486-Q486</f>
        <v>0</v>
      </c>
    </row>
    <row r="487" spans="1:20" s="7" customFormat="1" x14ac:dyDescent="0.25">
      <c r="A487" s="16" t="s">
        <v>65</v>
      </c>
      <c r="B487" s="37" t="s">
        <v>63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f>+E487+F487+G487+H487+I487+J487+K487+L487+M487+N487+O487+P487</f>
        <v>0</v>
      </c>
      <c r="R487" s="9">
        <f>+D487-Q487</f>
        <v>0</v>
      </c>
    </row>
    <row r="488" spans="1:20" s="7" customFormat="1" x14ac:dyDescent="0.25">
      <c r="A488" s="16" t="s">
        <v>66</v>
      </c>
      <c r="B488" s="37" t="s">
        <v>209</v>
      </c>
      <c r="C488" s="9">
        <v>0</v>
      </c>
      <c r="D488" s="9">
        <v>43210</v>
      </c>
      <c r="E488" s="9">
        <v>0</v>
      </c>
      <c r="F488" s="9">
        <v>0</v>
      </c>
      <c r="G488" s="9">
        <v>0</v>
      </c>
      <c r="H488" s="9">
        <v>0</v>
      </c>
      <c r="I488" s="9">
        <v>291</v>
      </c>
      <c r="J488" s="9">
        <v>0</v>
      </c>
      <c r="K488" s="9">
        <v>0</v>
      </c>
      <c r="L488" s="9">
        <v>28907</v>
      </c>
      <c r="M488" s="9">
        <v>0</v>
      </c>
      <c r="N488" s="9">
        <v>0</v>
      </c>
      <c r="O488" s="9">
        <v>0</v>
      </c>
      <c r="P488" s="30">
        <v>14012</v>
      </c>
      <c r="Q488" s="9">
        <f>+E488+F488+G488+H488+I488+J488+K488+L488+M488+N488+O488+P488</f>
        <v>43210</v>
      </c>
      <c r="R488" s="9">
        <f>+D488-Q488</f>
        <v>0</v>
      </c>
      <c r="T488" s="10"/>
    </row>
    <row r="489" spans="1:20" s="7" customFormat="1" x14ac:dyDescent="0.25">
      <c r="A489" s="16" t="s">
        <v>68</v>
      </c>
      <c r="B489" s="37" t="s">
        <v>234</v>
      </c>
      <c r="C489" s="9">
        <v>0</v>
      </c>
      <c r="D489" s="9">
        <v>15330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7665</v>
      </c>
      <c r="M489" s="9">
        <v>0</v>
      </c>
      <c r="N489" s="9">
        <v>7665</v>
      </c>
      <c r="O489" s="9">
        <v>0</v>
      </c>
      <c r="P489" s="9">
        <v>0</v>
      </c>
      <c r="Q489" s="9">
        <f>+E489+F489+G489+H489+I489+J489+K489+L489+M489+N489+O489+P489</f>
        <v>15330</v>
      </c>
      <c r="R489" s="9">
        <f>+D489-Q489</f>
        <v>0</v>
      </c>
    </row>
    <row r="490" spans="1:20" s="15" customFormat="1" ht="30" x14ac:dyDescent="0.25">
      <c r="A490" s="8">
        <v>1.5</v>
      </c>
      <c r="B490" s="40" t="s">
        <v>4</v>
      </c>
      <c r="C490" s="14">
        <f t="shared" ref="C490:O490" si="249">+C491</f>
        <v>0</v>
      </c>
      <c r="D490" s="14">
        <v>512326</v>
      </c>
      <c r="E490" s="14">
        <f t="shared" si="249"/>
        <v>0</v>
      </c>
      <c r="F490" s="14">
        <f t="shared" si="249"/>
        <v>0</v>
      </c>
      <c r="G490" s="14">
        <f t="shared" si="249"/>
        <v>0</v>
      </c>
      <c r="H490" s="14">
        <f t="shared" si="249"/>
        <v>0</v>
      </c>
      <c r="I490" s="14">
        <f t="shared" si="249"/>
        <v>0</v>
      </c>
      <c r="J490" s="14">
        <f t="shared" si="249"/>
        <v>0</v>
      </c>
      <c r="K490" s="14">
        <f t="shared" si="249"/>
        <v>0</v>
      </c>
      <c r="L490" s="14">
        <f t="shared" si="249"/>
        <v>100251</v>
      </c>
      <c r="M490" s="14">
        <f t="shared" si="249"/>
        <v>0</v>
      </c>
      <c r="N490" s="14">
        <f t="shared" si="249"/>
        <v>112575</v>
      </c>
      <c r="O490" s="14">
        <f t="shared" si="249"/>
        <v>0</v>
      </c>
      <c r="P490" s="14">
        <f>+P491</f>
        <v>299500</v>
      </c>
      <c r="Q490" s="14">
        <f>+Q491</f>
        <v>512326</v>
      </c>
      <c r="R490" s="14">
        <f>+R491</f>
        <v>0</v>
      </c>
    </row>
    <row r="491" spans="1:20" s="7" customFormat="1" ht="30" x14ac:dyDescent="0.25">
      <c r="A491" s="16" t="s">
        <v>74</v>
      </c>
      <c r="B491" s="37" t="s">
        <v>4</v>
      </c>
      <c r="C491" s="9">
        <v>0</v>
      </c>
      <c r="D491" s="9">
        <v>512326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100251</v>
      </c>
      <c r="M491" s="9">
        <v>0</v>
      </c>
      <c r="N491" s="9">
        <v>112575</v>
      </c>
      <c r="O491" s="9">
        <v>0</v>
      </c>
      <c r="P491" s="30">
        <v>299500</v>
      </c>
      <c r="Q491" s="9">
        <f>+E491+F491+G491+H491+I491+J491+K491+L491+M491+N491+O491+P491</f>
        <v>512326</v>
      </c>
      <c r="R491" s="9">
        <f>+D491-Q491</f>
        <v>0</v>
      </c>
    </row>
    <row r="492" spans="1:20" s="7" customFormat="1" x14ac:dyDescent="0.25">
      <c r="A492" s="13">
        <v>3</v>
      </c>
      <c r="B492" s="41" t="s">
        <v>10</v>
      </c>
      <c r="C492" s="9"/>
      <c r="D492" s="14">
        <f>D493+D495</f>
        <v>613208.43999999994</v>
      </c>
      <c r="E492" s="14">
        <f t="shared" ref="E492:P492" si="250">E493+E495</f>
        <v>0</v>
      </c>
      <c r="F492" s="14">
        <f t="shared" si="250"/>
        <v>0</v>
      </c>
      <c r="G492" s="14">
        <f t="shared" si="250"/>
        <v>0</v>
      </c>
      <c r="H492" s="14">
        <f t="shared" si="250"/>
        <v>0</v>
      </c>
      <c r="I492" s="14">
        <f t="shared" si="250"/>
        <v>0</v>
      </c>
      <c r="J492" s="14">
        <f t="shared" si="250"/>
        <v>0</v>
      </c>
      <c r="K492" s="14">
        <f t="shared" si="250"/>
        <v>0</v>
      </c>
      <c r="L492" s="14">
        <f t="shared" si="250"/>
        <v>0</v>
      </c>
      <c r="M492" s="14">
        <f t="shared" si="250"/>
        <v>0</v>
      </c>
      <c r="N492" s="14">
        <f t="shared" si="250"/>
        <v>0</v>
      </c>
      <c r="O492" s="14">
        <f t="shared" si="250"/>
        <v>0</v>
      </c>
      <c r="P492" s="14">
        <f t="shared" si="250"/>
        <v>0</v>
      </c>
      <c r="Q492" s="14">
        <f>Q493+Q495</f>
        <v>0</v>
      </c>
      <c r="R492" s="14">
        <f>R493+R495</f>
        <v>613208.43999999994</v>
      </c>
      <c r="T492" s="10"/>
    </row>
    <row r="493" spans="1:20" s="7" customFormat="1" ht="45" x14ac:dyDescent="0.25">
      <c r="A493" s="8">
        <v>3.5</v>
      </c>
      <c r="B493" s="40" t="s">
        <v>35</v>
      </c>
      <c r="C493" s="9"/>
      <c r="D493" s="14">
        <f>+D494</f>
        <v>395200.44</v>
      </c>
      <c r="E493" s="14">
        <f t="shared" ref="E493:Q493" si="251">+E494</f>
        <v>0</v>
      </c>
      <c r="F493" s="14">
        <f t="shared" si="251"/>
        <v>0</v>
      </c>
      <c r="G493" s="14">
        <f t="shared" si="251"/>
        <v>0</v>
      </c>
      <c r="H493" s="14">
        <f t="shared" si="251"/>
        <v>0</v>
      </c>
      <c r="I493" s="14">
        <f t="shared" si="251"/>
        <v>0</v>
      </c>
      <c r="J493" s="14">
        <f t="shared" si="251"/>
        <v>0</v>
      </c>
      <c r="K493" s="14">
        <f t="shared" si="251"/>
        <v>0</v>
      </c>
      <c r="L493" s="14">
        <f t="shared" si="251"/>
        <v>0</v>
      </c>
      <c r="M493" s="14">
        <f t="shared" si="251"/>
        <v>0</v>
      </c>
      <c r="N493" s="14">
        <f t="shared" si="251"/>
        <v>0</v>
      </c>
      <c r="O493" s="14">
        <f t="shared" si="251"/>
        <v>0</v>
      </c>
      <c r="P493" s="14">
        <f t="shared" si="251"/>
        <v>0</v>
      </c>
      <c r="Q493" s="14">
        <f t="shared" si="251"/>
        <v>0</v>
      </c>
      <c r="R493" s="14">
        <f>+R494</f>
        <v>395200.44</v>
      </c>
    </row>
    <row r="494" spans="1:20" s="7" customFormat="1" ht="30" x14ac:dyDescent="0.25">
      <c r="A494" s="16" t="s">
        <v>138</v>
      </c>
      <c r="B494" s="37" t="s">
        <v>143</v>
      </c>
      <c r="C494" s="9"/>
      <c r="D494" s="9">
        <v>395200.44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30">
        <v>0</v>
      </c>
      <c r="Q494" s="9">
        <v>0</v>
      </c>
      <c r="R494" s="9">
        <f>+D494-Q494</f>
        <v>395200.44</v>
      </c>
    </row>
    <row r="495" spans="1:20" s="7" customFormat="1" x14ac:dyDescent="0.25">
      <c r="A495" s="8" t="s">
        <v>258</v>
      </c>
      <c r="B495" s="43" t="s">
        <v>14</v>
      </c>
      <c r="C495" s="9"/>
      <c r="D495" s="14">
        <f>+D496</f>
        <v>218008</v>
      </c>
      <c r="E495" s="14">
        <f t="shared" ref="E495:Q495" si="252">+E496</f>
        <v>0</v>
      </c>
      <c r="F495" s="14">
        <f t="shared" si="252"/>
        <v>0</v>
      </c>
      <c r="G495" s="14">
        <f t="shared" si="252"/>
        <v>0</v>
      </c>
      <c r="H495" s="14">
        <f t="shared" si="252"/>
        <v>0</v>
      </c>
      <c r="I495" s="14">
        <f t="shared" si="252"/>
        <v>0</v>
      </c>
      <c r="J495" s="14">
        <f t="shared" si="252"/>
        <v>0</v>
      </c>
      <c r="K495" s="14">
        <f t="shared" si="252"/>
        <v>0</v>
      </c>
      <c r="L495" s="14">
        <f t="shared" si="252"/>
        <v>0</v>
      </c>
      <c r="M495" s="14">
        <f t="shared" si="252"/>
        <v>0</v>
      </c>
      <c r="N495" s="14">
        <f t="shared" si="252"/>
        <v>0</v>
      </c>
      <c r="O495" s="14">
        <f t="shared" si="252"/>
        <v>0</v>
      </c>
      <c r="P495" s="14">
        <f t="shared" si="252"/>
        <v>0</v>
      </c>
      <c r="Q495" s="14">
        <f t="shared" si="252"/>
        <v>0</v>
      </c>
      <c r="R495" s="14">
        <f>+R496</f>
        <v>218008</v>
      </c>
      <c r="T495" s="10"/>
    </row>
    <row r="496" spans="1:20" s="7" customFormat="1" ht="30" x14ac:dyDescent="0.25">
      <c r="A496" s="16" t="s">
        <v>152</v>
      </c>
      <c r="B496" s="42" t="s">
        <v>155</v>
      </c>
      <c r="C496" s="9"/>
      <c r="D496" s="9">
        <v>218008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30">
        <v>0</v>
      </c>
      <c r="Q496" s="9">
        <v>0</v>
      </c>
      <c r="R496" s="9">
        <f>+D496-Q496</f>
        <v>218008</v>
      </c>
    </row>
    <row r="497" spans="1:18" s="7" customFormat="1" x14ac:dyDescent="0.25">
      <c r="A497" s="16"/>
      <c r="B497" s="37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30"/>
      <c r="Q497" s="9"/>
      <c r="R497" s="9"/>
    </row>
    <row r="498" spans="1:18" s="7" customFormat="1" ht="14.25" customHeight="1" x14ac:dyDescent="0.25">
      <c r="A498" s="16"/>
      <c r="B498" s="37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s="7" customFormat="1" x14ac:dyDescent="0.25">
      <c r="A499" s="8"/>
      <c r="B499" s="40" t="s">
        <v>48</v>
      </c>
      <c r="C499" s="21">
        <f t="shared" ref="C499:R499" si="253">+C6+C122+C157+C190+C272+C282+C287+C308+C317+C370+C379+C446+C403+C433+C476+C441</f>
        <v>451937423</v>
      </c>
      <c r="D499" s="21">
        <f>+D6+D122+D157+D190+D272+D282+D287+D308+D317+D370+D379+D446+D403+D433+D476+D441</f>
        <v>442850043.96999997</v>
      </c>
      <c r="E499" s="21">
        <f t="shared" si="253"/>
        <v>28871068.560000002</v>
      </c>
      <c r="F499" s="21">
        <f t="shared" si="253"/>
        <v>39882370.93</v>
      </c>
      <c r="G499" s="21">
        <f t="shared" si="253"/>
        <v>41571915.93</v>
      </c>
      <c r="H499" s="21">
        <f t="shared" si="253"/>
        <v>29396789.940000001</v>
      </c>
      <c r="I499" s="21">
        <f t="shared" si="253"/>
        <v>26315529.070000004</v>
      </c>
      <c r="J499" s="21">
        <f t="shared" si="253"/>
        <v>34860570.779999994</v>
      </c>
      <c r="K499" s="21">
        <f t="shared" si="253"/>
        <v>33576309.390000008</v>
      </c>
      <c r="L499" s="21">
        <f>+L6+L122+L157+L190+L272+L282+L287+L308+L317+L370+L379+L446+L403+L433+L476+L441</f>
        <v>40479805.470000006</v>
      </c>
      <c r="M499" s="21">
        <f t="shared" si="253"/>
        <v>19049803.060000002</v>
      </c>
      <c r="N499" s="21">
        <f t="shared" si="253"/>
        <v>32892200.600000001</v>
      </c>
      <c r="O499" s="21">
        <f t="shared" si="253"/>
        <v>39554425.689999998</v>
      </c>
      <c r="P499" s="21">
        <f t="shared" si="253"/>
        <v>68588825.440000013</v>
      </c>
      <c r="Q499" s="21">
        <f>+Q6+Q122+Q157+Q190+Q272+Q282+Q287+Q308+Q317+Q370+Q379+Q446+Q403+Q433+Q476+Q441</f>
        <v>435039614.85999995</v>
      </c>
      <c r="R499" s="21">
        <f t="shared" si="253"/>
        <v>7810429.1099999994</v>
      </c>
    </row>
    <row r="500" spans="1:18" s="7" customFormat="1" x14ac:dyDescent="0.25">
      <c r="A500" s="8"/>
      <c r="B500" s="37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s="7" customFormat="1" x14ac:dyDescent="0.25">
      <c r="A501" s="8"/>
      <c r="B501" s="37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s="7" customFormat="1" x14ac:dyDescent="0.25">
      <c r="A502" s="8"/>
      <c r="B502" s="37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s="7" customFormat="1" x14ac:dyDescent="0.25">
      <c r="A503" s="8"/>
      <c r="B503" s="37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5">
      <c r="A504" s="2"/>
    </row>
    <row r="505" spans="1:18" x14ac:dyDescent="0.25">
      <c r="A505" s="2"/>
    </row>
    <row r="506" spans="1:18" x14ac:dyDescent="0.25">
      <c r="A506" s="2"/>
    </row>
    <row r="507" spans="1:18" x14ac:dyDescent="0.25">
      <c r="A507" s="2"/>
    </row>
    <row r="508" spans="1:18" x14ac:dyDescent="0.25">
      <c r="A508" s="2"/>
    </row>
    <row r="509" spans="1:18" x14ac:dyDescent="0.25">
      <c r="A509" s="2"/>
    </row>
    <row r="510" spans="1:18" x14ac:dyDescent="0.25">
      <c r="A510" s="2"/>
    </row>
    <row r="511" spans="1:18" x14ac:dyDescent="0.25">
      <c r="A511" s="2"/>
    </row>
    <row r="512" spans="1:18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</sheetData>
  <mergeCells count="19">
    <mergeCell ref="A446:B446"/>
    <mergeCell ref="A476:B476"/>
    <mergeCell ref="A441:B441"/>
    <mergeCell ref="A6:B6"/>
    <mergeCell ref="A122:B122"/>
    <mergeCell ref="A157:B157"/>
    <mergeCell ref="A317:B317"/>
    <mergeCell ref="A403:B403"/>
    <mergeCell ref="A370:B370"/>
    <mergeCell ref="A433:B433"/>
    <mergeCell ref="A379:B379"/>
    <mergeCell ref="A2:R2"/>
    <mergeCell ref="A3:R3"/>
    <mergeCell ref="A1:R1"/>
    <mergeCell ref="A287:B287"/>
    <mergeCell ref="A308:B308"/>
    <mergeCell ref="A190:B190"/>
    <mergeCell ref="A272:B272"/>
    <mergeCell ref="A282:B282"/>
  </mergeCells>
  <printOptions horizontalCentered="1"/>
  <pageMargins left="0.31496062992125984" right="1.1023622047244095" top="0.51181102362204722" bottom="0.51181102362204722" header="0.31496062992125984" footer="0.31496062992125984"/>
  <pageSetup paperSize="9" scale="41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2021-01-09T17:54:37Z</cp:lastPrinted>
  <dcterms:created xsi:type="dcterms:W3CDTF">2017-04-25T21:14:33Z</dcterms:created>
  <dcterms:modified xsi:type="dcterms:W3CDTF">2021-01-09T18:01:53Z</dcterms:modified>
</cp:coreProperties>
</file>