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7950"/>
  </bookViews>
  <sheets>
    <sheet name="ENE-SEP" sheetId="14" r:id="rId1"/>
  </sheets>
  <definedNames>
    <definedName name="_xlnm.Print_Area" localSheetId="0">'ENE-SEP'!$A$1:$O$488</definedName>
    <definedName name="_xlnm.Print_Titles" localSheetId="0">'ENE-SEP'!$1:$4</definedName>
  </definedNames>
  <calcPr calcId="145621"/>
</workbook>
</file>

<file path=xl/calcChain.xml><?xml version="1.0" encoding="utf-8"?>
<calcChain xmlns="http://schemas.openxmlformats.org/spreadsheetml/2006/main">
  <c r="N446" i="14" l="1"/>
  <c r="N448" i="14"/>
  <c r="N450" i="14"/>
  <c r="N452" i="14"/>
  <c r="N455" i="14"/>
  <c r="O455" i="14"/>
  <c r="N442" i="14"/>
  <c r="N439" i="14"/>
  <c r="N437" i="14"/>
  <c r="N434" i="14"/>
  <c r="N433" i="14"/>
  <c r="O433" i="14" s="1"/>
  <c r="O452" i="14" l="1"/>
  <c r="O450" i="14"/>
  <c r="O449" i="14" s="1"/>
  <c r="O442" i="14"/>
  <c r="O441" i="14" s="1"/>
  <c r="O439" i="14"/>
  <c r="O438" i="14" s="1"/>
  <c r="O437" i="14"/>
  <c r="O436" i="14" s="1"/>
  <c r="O434" i="14"/>
  <c r="O432" i="14" s="1"/>
  <c r="O431" i="14" s="1"/>
  <c r="L367" i="14"/>
  <c r="K367" i="14"/>
  <c r="K232" i="14"/>
  <c r="N197" i="14"/>
  <c r="O197" i="14" s="1"/>
  <c r="N191" i="14"/>
  <c r="M447" i="14"/>
  <c r="L447" i="14"/>
  <c r="M438" i="14"/>
  <c r="L438" i="14"/>
  <c r="M193" i="14"/>
  <c r="M192" i="14" s="1"/>
  <c r="L193" i="14"/>
  <c r="L192" i="14" s="1"/>
  <c r="M190" i="14"/>
  <c r="L190" i="14"/>
  <c r="N190" i="14" l="1"/>
  <c r="O191" i="14"/>
  <c r="O190" i="14" s="1"/>
  <c r="O435" i="14"/>
  <c r="O430" i="14"/>
  <c r="K41" i="14"/>
  <c r="K37" i="14"/>
  <c r="K35" i="14"/>
  <c r="K33" i="14"/>
  <c r="K29" i="14"/>
  <c r="K27" i="14"/>
  <c r="K22" i="14"/>
  <c r="K21" i="14" s="1"/>
  <c r="K44" i="14" l="1"/>
  <c r="K54" i="14"/>
  <c r="N9" i="14"/>
  <c r="D466" i="14" l="1"/>
  <c r="D465" i="14" s="1"/>
  <c r="D436" i="14"/>
  <c r="C436" i="14"/>
  <c r="C438" i="14"/>
  <c r="C435" i="14" s="1"/>
  <c r="E436" i="14"/>
  <c r="F436" i="14"/>
  <c r="G436" i="14"/>
  <c r="H436" i="14"/>
  <c r="I436" i="14"/>
  <c r="J436" i="14"/>
  <c r="K436" i="14"/>
  <c r="L436" i="14"/>
  <c r="L435" i="14" s="1"/>
  <c r="M436" i="14"/>
  <c r="M435" i="14" s="1"/>
  <c r="N432" i="14"/>
  <c r="N436" i="14"/>
  <c r="D367" i="14"/>
  <c r="D344" i="14"/>
  <c r="D195" i="14"/>
  <c r="D193" i="14"/>
  <c r="D192" i="14"/>
  <c r="D190" i="14"/>
  <c r="D189" i="14"/>
  <c r="D8" i="14"/>
  <c r="K14" i="14" l="1"/>
  <c r="K195" i="14" l="1"/>
  <c r="E193" i="14"/>
  <c r="F193" i="14"/>
  <c r="G193" i="14"/>
  <c r="H193" i="14"/>
  <c r="I193" i="14"/>
  <c r="J193" i="14"/>
  <c r="K193" i="14"/>
  <c r="C193" i="14"/>
  <c r="C192" i="14" s="1"/>
  <c r="E192" i="14"/>
  <c r="F192" i="14"/>
  <c r="G192" i="14"/>
  <c r="H192" i="14"/>
  <c r="I192" i="14"/>
  <c r="J192" i="14"/>
  <c r="K192" i="14"/>
  <c r="E190" i="14"/>
  <c r="F190" i="14"/>
  <c r="G190" i="14"/>
  <c r="H190" i="14"/>
  <c r="I190" i="14"/>
  <c r="J190" i="14"/>
  <c r="K190" i="14"/>
  <c r="C190" i="14"/>
  <c r="K344" i="14"/>
  <c r="E367" i="14"/>
  <c r="F367" i="14"/>
  <c r="G367" i="14"/>
  <c r="H367" i="14"/>
  <c r="I367" i="14"/>
  <c r="J367" i="14"/>
  <c r="C367" i="14"/>
  <c r="D438" i="14"/>
  <c r="D435" i="14" s="1"/>
  <c r="E438" i="14"/>
  <c r="E435" i="14" s="1"/>
  <c r="F438" i="14"/>
  <c r="F435" i="14" s="1"/>
  <c r="G438" i="14"/>
  <c r="G435" i="14" s="1"/>
  <c r="H438" i="14"/>
  <c r="H435" i="14" s="1"/>
  <c r="I438" i="14"/>
  <c r="I435" i="14" s="1"/>
  <c r="J438" i="14"/>
  <c r="J435" i="14" s="1"/>
  <c r="K438" i="14"/>
  <c r="K435" i="14" s="1"/>
  <c r="D441" i="14"/>
  <c r="E441" i="14"/>
  <c r="F441" i="14"/>
  <c r="G441" i="14"/>
  <c r="H441" i="14"/>
  <c r="I441" i="14"/>
  <c r="J441" i="14"/>
  <c r="K441" i="14"/>
  <c r="L441" i="14"/>
  <c r="M441" i="14"/>
  <c r="C441" i="14"/>
  <c r="D447" i="14"/>
  <c r="E447" i="14"/>
  <c r="F447" i="14"/>
  <c r="G447" i="14"/>
  <c r="H447" i="14"/>
  <c r="I447" i="14"/>
  <c r="J447" i="14"/>
  <c r="K447" i="14"/>
  <c r="C447" i="14"/>
  <c r="D454" i="14"/>
  <c r="D453" i="14" s="1"/>
  <c r="E454" i="14"/>
  <c r="F454" i="14"/>
  <c r="F453" i="14" s="1"/>
  <c r="G454" i="14"/>
  <c r="H454" i="14"/>
  <c r="H453" i="14" s="1"/>
  <c r="I454" i="14"/>
  <c r="J454" i="14"/>
  <c r="J453" i="14" s="1"/>
  <c r="K454" i="14"/>
  <c r="L454" i="14"/>
  <c r="L453" i="14" s="1"/>
  <c r="M454" i="14"/>
  <c r="M453" i="14" s="1"/>
  <c r="C454" i="14"/>
  <c r="C453" i="14" s="1"/>
  <c r="E453" i="14"/>
  <c r="G453" i="14"/>
  <c r="I453" i="14"/>
  <c r="K453" i="14"/>
  <c r="D451" i="14"/>
  <c r="E451" i="14"/>
  <c r="F451" i="14"/>
  <c r="G451" i="14"/>
  <c r="H451" i="14"/>
  <c r="I451" i="14"/>
  <c r="J451" i="14"/>
  <c r="K451" i="14"/>
  <c r="L451" i="14"/>
  <c r="M451" i="14"/>
  <c r="C451" i="14"/>
  <c r="N368" i="14"/>
  <c r="O368" i="14" l="1"/>
  <c r="O367" i="14" s="1"/>
  <c r="N367" i="14"/>
  <c r="K189" i="14"/>
  <c r="N451" i="14" l="1"/>
  <c r="O451" i="14" s="1"/>
  <c r="N441" i="14"/>
  <c r="N346" i="14"/>
  <c r="N345" i="14"/>
  <c r="O345" i="14" s="1"/>
  <c r="O346" i="14" l="1"/>
  <c r="O344" i="14" s="1"/>
  <c r="N447" i="14"/>
  <c r="O447" i="14" s="1"/>
  <c r="O448" i="14"/>
  <c r="N454" i="14"/>
  <c r="O454" i="14" s="1"/>
  <c r="O453" i="14" s="1"/>
  <c r="N438" i="14"/>
  <c r="N435" i="14" s="1"/>
  <c r="N344" i="14"/>
  <c r="N194" i="14"/>
  <c r="N193" i="14" l="1"/>
  <c r="O194" i="14"/>
  <c r="O193" i="14" s="1"/>
  <c r="O192" i="14" s="1"/>
  <c r="N453" i="14"/>
  <c r="N419" i="14"/>
  <c r="N427" i="14"/>
  <c r="O427" i="14" s="1"/>
  <c r="O426" i="14" s="1"/>
  <c r="O425" i="14" s="1"/>
  <c r="O424" i="14" s="1"/>
  <c r="M426" i="14"/>
  <c r="M425" i="14" s="1"/>
  <c r="M424" i="14" s="1"/>
  <c r="L426" i="14"/>
  <c r="K426" i="14"/>
  <c r="K425" i="14" s="1"/>
  <c r="K424" i="14" s="1"/>
  <c r="J426" i="14"/>
  <c r="J425" i="14" s="1"/>
  <c r="J424" i="14" s="1"/>
  <c r="I426" i="14"/>
  <c r="I425" i="14" s="1"/>
  <c r="I424" i="14" s="1"/>
  <c r="H426" i="14"/>
  <c r="H425" i="14" s="1"/>
  <c r="H424" i="14" s="1"/>
  <c r="G426" i="14"/>
  <c r="G425" i="14" s="1"/>
  <c r="G424" i="14" s="1"/>
  <c r="F426" i="14"/>
  <c r="F425" i="14" s="1"/>
  <c r="F424" i="14" s="1"/>
  <c r="E426" i="14"/>
  <c r="E425" i="14" s="1"/>
  <c r="E424" i="14" s="1"/>
  <c r="D426" i="14"/>
  <c r="D425" i="14" s="1"/>
  <c r="D424" i="14" s="1"/>
  <c r="C426" i="14"/>
  <c r="C425" i="14" s="1"/>
  <c r="C424" i="14" s="1"/>
  <c r="L425" i="14"/>
  <c r="L424" i="14" s="1"/>
  <c r="C443" i="14"/>
  <c r="C449" i="14"/>
  <c r="C301" i="14"/>
  <c r="C173" i="14"/>
  <c r="C171" i="14"/>
  <c r="C157" i="14"/>
  <c r="E443" i="14"/>
  <c r="F443" i="14"/>
  <c r="G443" i="14"/>
  <c r="H443" i="14"/>
  <c r="I443" i="14"/>
  <c r="K443" i="14"/>
  <c r="L443" i="14"/>
  <c r="M443" i="14"/>
  <c r="D443" i="14"/>
  <c r="E449" i="14"/>
  <c r="F449" i="14"/>
  <c r="G449" i="14"/>
  <c r="H449" i="14"/>
  <c r="I449" i="14"/>
  <c r="J449" i="14"/>
  <c r="K449" i="14"/>
  <c r="L449" i="14"/>
  <c r="M449" i="14"/>
  <c r="D449" i="14"/>
  <c r="J444" i="14"/>
  <c r="N444" i="14" s="1"/>
  <c r="O419" i="14"/>
  <c r="O418" i="14" s="1"/>
  <c r="O417" i="14" s="1"/>
  <c r="E418" i="14"/>
  <c r="E417" i="14" s="1"/>
  <c r="F418" i="14"/>
  <c r="F417" i="14" s="1"/>
  <c r="G418" i="14"/>
  <c r="G417" i="14" s="1"/>
  <c r="H418" i="14"/>
  <c r="H417" i="14" s="1"/>
  <c r="I418" i="14"/>
  <c r="I417" i="14" s="1"/>
  <c r="J418" i="14"/>
  <c r="J417" i="14" s="1"/>
  <c r="K418" i="14"/>
  <c r="K417" i="14" s="1"/>
  <c r="L418" i="14"/>
  <c r="L417" i="14" s="1"/>
  <c r="M418" i="14"/>
  <c r="M417" i="14" s="1"/>
  <c r="N418" i="14"/>
  <c r="N417" i="14" s="1"/>
  <c r="D418" i="14"/>
  <c r="D417" i="14" s="1"/>
  <c r="I422" i="14"/>
  <c r="N422" i="14" s="1"/>
  <c r="O422" i="14" s="1"/>
  <c r="E369" i="14"/>
  <c r="F369" i="14"/>
  <c r="G369" i="14"/>
  <c r="H369" i="14"/>
  <c r="I369" i="14"/>
  <c r="J369" i="14"/>
  <c r="K369" i="14"/>
  <c r="L369" i="14"/>
  <c r="M369" i="14"/>
  <c r="D369" i="14"/>
  <c r="J381" i="14"/>
  <c r="N370" i="14"/>
  <c r="O370" i="14" s="1"/>
  <c r="I381" i="14"/>
  <c r="E376" i="14"/>
  <c r="F376" i="14"/>
  <c r="G376" i="14"/>
  <c r="H376" i="14"/>
  <c r="I376" i="14"/>
  <c r="J376" i="14"/>
  <c r="K376" i="14"/>
  <c r="L376" i="14"/>
  <c r="M376" i="14"/>
  <c r="D376" i="14"/>
  <c r="N377" i="14"/>
  <c r="C170" i="14" l="1"/>
  <c r="N192" i="14"/>
  <c r="N376" i="14"/>
  <c r="J443" i="14"/>
  <c r="O444" i="14"/>
  <c r="O443" i="14" s="1"/>
  <c r="N426" i="14"/>
  <c r="N425" i="14" s="1"/>
  <c r="N424" i="14" s="1"/>
  <c r="O377" i="14"/>
  <c r="O376" i="14" s="1"/>
  <c r="J302" i="14" l="1"/>
  <c r="I302" i="14"/>
  <c r="H302" i="14"/>
  <c r="N285" i="14"/>
  <c r="O285" i="14" s="1"/>
  <c r="D278" i="14"/>
  <c r="D277" i="14" s="1"/>
  <c r="J279" i="14"/>
  <c r="I279" i="14"/>
  <c r="H279" i="14"/>
  <c r="J271" i="14"/>
  <c r="I271" i="14"/>
  <c r="H271" i="14"/>
  <c r="D184" i="14"/>
  <c r="D183" i="14" s="1"/>
  <c r="E184" i="14"/>
  <c r="E183" i="14" s="1"/>
  <c r="F184" i="14"/>
  <c r="F183" i="14" s="1"/>
  <c r="G184" i="14"/>
  <c r="G183" i="14" s="1"/>
  <c r="H184" i="14"/>
  <c r="H183" i="14" s="1"/>
  <c r="I184" i="14"/>
  <c r="I183" i="14" s="1"/>
  <c r="J184" i="14"/>
  <c r="J183" i="14" s="1"/>
  <c r="K184" i="14"/>
  <c r="K183" i="14" s="1"/>
  <c r="L184" i="14"/>
  <c r="L183" i="14" s="1"/>
  <c r="M184" i="14"/>
  <c r="M183" i="14" s="1"/>
  <c r="C184" i="14"/>
  <c r="C183" i="14" s="1"/>
  <c r="N161" i="14"/>
  <c r="M160" i="14"/>
  <c r="L160" i="14"/>
  <c r="K160" i="14"/>
  <c r="J160" i="14"/>
  <c r="I160" i="14"/>
  <c r="H160" i="14"/>
  <c r="G160" i="14"/>
  <c r="F160" i="14"/>
  <c r="E160" i="14"/>
  <c r="D160" i="14"/>
  <c r="C160" i="14"/>
  <c r="C126" i="14"/>
  <c r="D124" i="14"/>
  <c r="E124" i="14"/>
  <c r="F124" i="14"/>
  <c r="G124" i="14"/>
  <c r="H124" i="14"/>
  <c r="I124" i="14"/>
  <c r="J124" i="14"/>
  <c r="K124" i="14"/>
  <c r="L124" i="14"/>
  <c r="M124" i="14"/>
  <c r="C124" i="14"/>
  <c r="N125" i="14"/>
  <c r="N10" i="14"/>
  <c r="O10" i="14" s="1"/>
  <c r="D110" i="14"/>
  <c r="D109" i="14" s="1"/>
  <c r="E110" i="14"/>
  <c r="F110" i="14"/>
  <c r="G110" i="14"/>
  <c r="H110" i="14"/>
  <c r="I110" i="14"/>
  <c r="J110" i="14"/>
  <c r="K110" i="14"/>
  <c r="L110" i="14"/>
  <c r="M110" i="14"/>
  <c r="C110" i="14"/>
  <c r="D103" i="14"/>
  <c r="E103" i="14"/>
  <c r="F103" i="14"/>
  <c r="G103" i="14"/>
  <c r="H103" i="14"/>
  <c r="I103" i="14"/>
  <c r="J103" i="14"/>
  <c r="K103" i="14"/>
  <c r="L103" i="14"/>
  <c r="M103" i="14"/>
  <c r="C103" i="14"/>
  <c r="D101" i="14"/>
  <c r="E101" i="14"/>
  <c r="F101" i="14"/>
  <c r="G101" i="14"/>
  <c r="H101" i="14"/>
  <c r="I101" i="14"/>
  <c r="J101" i="14"/>
  <c r="K101" i="14"/>
  <c r="L101" i="14"/>
  <c r="M101" i="14"/>
  <c r="C101" i="14"/>
  <c r="D97" i="14"/>
  <c r="E97" i="14"/>
  <c r="F97" i="14"/>
  <c r="G97" i="14"/>
  <c r="H97" i="14"/>
  <c r="I97" i="14"/>
  <c r="J97" i="14"/>
  <c r="K97" i="14"/>
  <c r="L97" i="14"/>
  <c r="M97" i="14"/>
  <c r="C97" i="14"/>
  <c r="D94" i="14"/>
  <c r="E94" i="14"/>
  <c r="F94" i="14"/>
  <c r="G94" i="14"/>
  <c r="H94" i="14"/>
  <c r="I94" i="14"/>
  <c r="J94" i="14"/>
  <c r="K94" i="14"/>
  <c r="L94" i="14"/>
  <c r="M94" i="14"/>
  <c r="C94" i="14"/>
  <c r="C85" i="14"/>
  <c r="D85" i="14"/>
  <c r="E85" i="14"/>
  <c r="F85" i="14"/>
  <c r="G85" i="14"/>
  <c r="H85" i="14"/>
  <c r="I85" i="14"/>
  <c r="J85" i="14"/>
  <c r="K85" i="14"/>
  <c r="L85" i="14"/>
  <c r="M85" i="14"/>
  <c r="C72" i="14"/>
  <c r="D72" i="14"/>
  <c r="E72" i="14"/>
  <c r="F72" i="14"/>
  <c r="G72" i="14"/>
  <c r="H72" i="14"/>
  <c r="I72" i="14"/>
  <c r="J72" i="14"/>
  <c r="K72" i="14"/>
  <c r="L72" i="14"/>
  <c r="M72" i="14"/>
  <c r="D65" i="14"/>
  <c r="E65" i="14"/>
  <c r="F65" i="14"/>
  <c r="G65" i="14"/>
  <c r="H65" i="14"/>
  <c r="I65" i="14"/>
  <c r="J65" i="14"/>
  <c r="K65" i="14"/>
  <c r="L65" i="14"/>
  <c r="M65" i="14"/>
  <c r="C65" i="14"/>
  <c r="D62" i="14"/>
  <c r="E62" i="14"/>
  <c r="F62" i="14"/>
  <c r="G62" i="14"/>
  <c r="H62" i="14"/>
  <c r="I62" i="14"/>
  <c r="J62" i="14"/>
  <c r="K62" i="14"/>
  <c r="L62" i="14"/>
  <c r="M62" i="14"/>
  <c r="C62" i="14"/>
  <c r="D41" i="14"/>
  <c r="E41" i="14"/>
  <c r="F41" i="14"/>
  <c r="G41" i="14"/>
  <c r="H41" i="14"/>
  <c r="I41" i="14"/>
  <c r="J41" i="14"/>
  <c r="L41" i="14"/>
  <c r="M41" i="14"/>
  <c r="C41" i="14"/>
  <c r="D35" i="14"/>
  <c r="E35" i="14"/>
  <c r="F35" i="14"/>
  <c r="G35" i="14"/>
  <c r="H35" i="14"/>
  <c r="I35" i="14"/>
  <c r="J35" i="14"/>
  <c r="L35" i="14"/>
  <c r="M35" i="14"/>
  <c r="C35" i="14"/>
  <c r="D29" i="14"/>
  <c r="E29" i="14"/>
  <c r="F29" i="14"/>
  <c r="G29" i="14"/>
  <c r="H29" i="14"/>
  <c r="I29" i="14"/>
  <c r="J29" i="14"/>
  <c r="L29" i="14"/>
  <c r="M29" i="14"/>
  <c r="C29" i="14"/>
  <c r="D27" i="14"/>
  <c r="E27" i="14"/>
  <c r="F27" i="14"/>
  <c r="G27" i="14"/>
  <c r="H27" i="14"/>
  <c r="I27" i="14"/>
  <c r="J27" i="14"/>
  <c r="L27" i="14"/>
  <c r="M27" i="14"/>
  <c r="C27" i="14"/>
  <c r="D22" i="14"/>
  <c r="E22" i="14"/>
  <c r="F22" i="14"/>
  <c r="G22" i="14"/>
  <c r="H22" i="14"/>
  <c r="I22" i="14"/>
  <c r="J22" i="14"/>
  <c r="L22" i="14"/>
  <c r="M22" i="14"/>
  <c r="C22" i="14"/>
  <c r="D18" i="14"/>
  <c r="E18" i="14"/>
  <c r="F18" i="14"/>
  <c r="G18" i="14"/>
  <c r="H18" i="14"/>
  <c r="I18" i="14"/>
  <c r="J18" i="14"/>
  <c r="K18" i="14"/>
  <c r="L18" i="14"/>
  <c r="M18" i="14"/>
  <c r="C18" i="14"/>
  <c r="D471" i="14"/>
  <c r="D462" i="14"/>
  <c r="D459" i="14"/>
  <c r="D458" i="14" s="1"/>
  <c r="D457" i="14" s="1"/>
  <c r="D445" i="14"/>
  <c r="D440" i="14" s="1"/>
  <c r="D432" i="14"/>
  <c r="D431" i="14" s="1"/>
  <c r="D430" i="14" s="1"/>
  <c r="D421" i="14"/>
  <c r="D420" i="14" s="1"/>
  <c r="D416" i="14" s="1"/>
  <c r="D413" i="14"/>
  <c r="D411" i="14"/>
  <c r="D409" i="14"/>
  <c r="D407" i="14"/>
  <c r="D404" i="14"/>
  <c r="D403" i="14" s="1"/>
  <c r="D398" i="14"/>
  <c r="D397" i="14" s="1"/>
  <c r="D394" i="14"/>
  <c r="D391" i="14"/>
  <c r="D388" i="14"/>
  <c r="D383" i="14"/>
  <c r="D382" i="14" s="1"/>
  <c r="D380" i="14"/>
  <c r="D378" i="14"/>
  <c r="D372" i="14"/>
  <c r="D366" i="14" s="1"/>
  <c r="D358" i="14"/>
  <c r="D357" i="14" s="1"/>
  <c r="D356" i="14" s="1"/>
  <c r="D352" i="14"/>
  <c r="D351" i="14" s="1"/>
  <c r="D348" i="14"/>
  <c r="D347" i="14" s="1"/>
  <c r="D342" i="14"/>
  <c r="D339" i="14"/>
  <c r="D337" i="14"/>
  <c r="D331" i="14"/>
  <c r="D328" i="14"/>
  <c r="D325" i="14"/>
  <c r="D323" i="14"/>
  <c r="D321" i="14"/>
  <c r="D317" i="14"/>
  <c r="D314" i="14"/>
  <c r="D308" i="14"/>
  <c r="D301" i="14"/>
  <c r="D300" i="14" s="1"/>
  <c r="D299" i="14" s="1"/>
  <c r="D296" i="14"/>
  <c r="D294" i="14"/>
  <c r="D291" i="14"/>
  <c r="D288" i="14"/>
  <c r="D283" i="14"/>
  <c r="D273" i="14"/>
  <c r="D272" i="14" s="1"/>
  <c r="D270" i="14"/>
  <c r="D269" i="14" s="1"/>
  <c r="D262" i="14"/>
  <c r="D261" i="14" s="1"/>
  <c r="D258" i="14"/>
  <c r="D256" i="14"/>
  <c r="D254" i="14"/>
  <c r="D251" i="14"/>
  <c r="D248" i="14"/>
  <c r="D244" i="14"/>
  <c r="D242" i="14"/>
  <c r="D234" i="14"/>
  <c r="D232" i="14"/>
  <c r="D227" i="14"/>
  <c r="D225" i="14"/>
  <c r="D222" i="14"/>
  <c r="D217" i="14"/>
  <c r="D214" i="14"/>
  <c r="D212" i="14"/>
  <c r="D210" i="14"/>
  <c r="D205" i="14"/>
  <c r="D199" i="14"/>
  <c r="D181" i="14"/>
  <c r="D179" i="14"/>
  <c r="D176" i="14"/>
  <c r="D173" i="14"/>
  <c r="D171" i="14"/>
  <c r="D168" i="14"/>
  <c r="D163" i="14"/>
  <c r="D162" i="14" s="1"/>
  <c r="D157" i="14"/>
  <c r="D152" i="14"/>
  <c r="D151" i="14" s="1"/>
  <c r="D147" i="14"/>
  <c r="D145" i="14"/>
  <c r="D142" i="14"/>
  <c r="D140" i="14"/>
  <c r="D137" i="14"/>
  <c r="D134" i="14"/>
  <c r="D129" i="14"/>
  <c r="D128" i="14" s="1"/>
  <c r="D126" i="14"/>
  <c r="D119" i="14"/>
  <c r="D117" i="14"/>
  <c r="D116" i="14" s="1"/>
  <c r="D107" i="14"/>
  <c r="D99" i="14"/>
  <c r="D89" i="14"/>
  <c r="D87" i="14"/>
  <c r="D78" i="14"/>
  <c r="D74" i="14"/>
  <c r="D70" i="14"/>
  <c r="D54" i="14"/>
  <c r="D48" i="14"/>
  <c r="D44" i="14"/>
  <c r="D37" i="14"/>
  <c r="D33" i="14"/>
  <c r="D14" i="14"/>
  <c r="D13" i="14" s="1"/>
  <c r="D11" i="14"/>
  <c r="O161" i="14" l="1"/>
  <c r="N124" i="14"/>
  <c r="D327" i="14"/>
  <c r="D429" i="14"/>
  <c r="O9" i="14"/>
  <c r="N8" i="14"/>
  <c r="D175" i="14"/>
  <c r="D375" i="14"/>
  <c r="D365" i="14" s="1"/>
  <c r="D156" i="14"/>
  <c r="D139" i="14"/>
  <c r="D123" i="14"/>
  <c r="O125" i="14"/>
  <c r="O124" i="14" s="1"/>
  <c r="O160" i="14"/>
  <c r="N160" i="14"/>
  <c r="D84" i="14"/>
  <c r="D21" i="14"/>
  <c r="D93" i="14"/>
  <c r="D170" i="14"/>
  <c r="D293" i="14"/>
  <c r="D307" i="14"/>
  <c r="D7" i="14"/>
  <c r="D247" i="14"/>
  <c r="D406" i="14"/>
  <c r="D221" i="14"/>
  <c r="D268" i="14"/>
  <c r="D43" i="14"/>
  <c r="D144" i="14"/>
  <c r="D198" i="14"/>
  <c r="D188" i="14" s="1"/>
  <c r="D276" i="14"/>
  <c r="D282" i="14"/>
  <c r="D387" i="14"/>
  <c r="C308" i="14"/>
  <c r="D306" i="14" l="1"/>
  <c r="D386" i="14"/>
  <c r="D155" i="14"/>
  <c r="D6" i="14"/>
  <c r="D122" i="14"/>
  <c r="D281" i="14"/>
  <c r="N472" i="14"/>
  <c r="N470" i="14"/>
  <c r="O470" i="14" s="1"/>
  <c r="N469" i="14"/>
  <c r="O469" i="14" s="1"/>
  <c r="N468" i="14"/>
  <c r="O468" i="14" s="1"/>
  <c r="N467" i="14"/>
  <c r="N464" i="14"/>
  <c r="N463" i="14"/>
  <c r="O463" i="14" s="1"/>
  <c r="N461" i="14"/>
  <c r="O461" i="14" s="1"/>
  <c r="N460" i="14"/>
  <c r="O446" i="14"/>
  <c r="O445" i="14" s="1"/>
  <c r="O440" i="14" s="1"/>
  <c r="O429" i="14" s="1"/>
  <c r="N431" i="14"/>
  <c r="N430" i="14" s="1"/>
  <c r="N414" i="14"/>
  <c r="O414" i="14" s="1"/>
  <c r="N412" i="14"/>
  <c r="O412" i="14" s="1"/>
  <c r="N410" i="14"/>
  <c r="O410" i="14" s="1"/>
  <c r="N408" i="14"/>
  <c r="O408" i="14" s="1"/>
  <c r="N405" i="14"/>
  <c r="O405" i="14" s="1"/>
  <c r="N402" i="14"/>
  <c r="O402" i="14" s="1"/>
  <c r="N401" i="14"/>
  <c r="O401" i="14" s="1"/>
  <c r="N400" i="14"/>
  <c r="O400" i="14" s="1"/>
  <c r="N399" i="14"/>
  <c r="O399" i="14" s="1"/>
  <c r="N396" i="14"/>
  <c r="O396" i="14" s="1"/>
  <c r="N395" i="14"/>
  <c r="O395" i="14" s="1"/>
  <c r="N393" i="14"/>
  <c r="O393" i="14" s="1"/>
  <c r="N392" i="14"/>
  <c r="O392" i="14" s="1"/>
  <c r="N390" i="14"/>
  <c r="O390" i="14" s="1"/>
  <c r="N389" i="14"/>
  <c r="O389" i="14" s="1"/>
  <c r="N384" i="14"/>
  <c r="O384" i="14" s="1"/>
  <c r="N381" i="14"/>
  <c r="N379" i="14"/>
  <c r="O379" i="14" s="1"/>
  <c r="N374" i="14"/>
  <c r="O374" i="14" s="1"/>
  <c r="N373" i="14"/>
  <c r="O373" i="14" s="1"/>
  <c r="N371" i="14"/>
  <c r="N363" i="14"/>
  <c r="O363" i="14" s="1"/>
  <c r="N362" i="14"/>
  <c r="O362" i="14" s="1"/>
  <c r="N361" i="14"/>
  <c r="O361" i="14" s="1"/>
  <c r="N360" i="14"/>
  <c r="O360" i="14" s="1"/>
  <c r="N359" i="14"/>
  <c r="O359" i="14" s="1"/>
  <c r="N354" i="14"/>
  <c r="O354" i="14" s="1"/>
  <c r="N353" i="14"/>
  <c r="O353" i="14" s="1"/>
  <c r="N350" i="14"/>
  <c r="O350" i="14" s="1"/>
  <c r="N349" i="14"/>
  <c r="O349" i="14" s="1"/>
  <c r="N343" i="14"/>
  <c r="O343" i="14" s="1"/>
  <c r="N341" i="14"/>
  <c r="N340" i="14"/>
  <c r="O340" i="14" s="1"/>
  <c r="N338" i="14"/>
  <c r="O338" i="14" s="1"/>
  <c r="N336" i="14"/>
  <c r="O336" i="14" s="1"/>
  <c r="N335" i="14"/>
  <c r="O335" i="14" s="1"/>
  <c r="N334" i="14"/>
  <c r="O334" i="14" s="1"/>
  <c r="N333" i="14"/>
  <c r="O333" i="14" s="1"/>
  <c r="N332" i="14"/>
  <c r="O332" i="14" s="1"/>
  <c r="N330" i="14"/>
  <c r="O330" i="14" s="1"/>
  <c r="N329" i="14"/>
  <c r="O329" i="14" s="1"/>
  <c r="N326" i="14"/>
  <c r="O326" i="14" s="1"/>
  <c r="N324" i="14"/>
  <c r="O324" i="14" s="1"/>
  <c r="N322" i="14"/>
  <c r="O322" i="14" s="1"/>
  <c r="N320" i="14"/>
  <c r="O320" i="14" s="1"/>
  <c r="N319" i="14"/>
  <c r="O319" i="14" s="1"/>
  <c r="N318" i="14"/>
  <c r="O318" i="14" s="1"/>
  <c r="N316" i="14"/>
  <c r="O316" i="14" s="1"/>
  <c r="N315" i="14"/>
  <c r="O315" i="14" s="1"/>
  <c r="N313" i="14"/>
  <c r="O313" i="14" s="1"/>
  <c r="N312" i="14"/>
  <c r="O312" i="14" s="1"/>
  <c r="N311" i="14"/>
  <c r="O311" i="14" s="1"/>
  <c r="N310" i="14"/>
  <c r="O310" i="14" s="1"/>
  <c r="N309" i="14"/>
  <c r="N304" i="14"/>
  <c r="O304" i="14" s="1"/>
  <c r="N303" i="14"/>
  <c r="O303" i="14" s="1"/>
  <c r="N302" i="14"/>
  <c r="O302" i="14" s="1"/>
  <c r="N297" i="14"/>
  <c r="N295" i="14"/>
  <c r="O295" i="14" s="1"/>
  <c r="N292" i="14"/>
  <c r="O292" i="14" s="1"/>
  <c r="N290" i="14"/>
  <c r="O290" i="14" s="1"/>
  <c r="N289" i="14"/>
  <c r="O289" i="14" s="1"/>
  <c r="N287" i="14"/>
  <c r="N286" i="14"/>
  <c r="O286" i="14" s="1"/>
  <c r="N284" i="14"/>
  <c r="G279" i="14"/>
  <c r="F279" i="14"/>
  <c r="N274" i="14"/>
  <c r="O274" i="14" s="1"/>
  <c r="G271" i="14"/>
  <c r="N271" i="14" s="1"/>
  <c r="N266" i="14"/>
  <c r="O266" i="14" s="1"/>
  <c r="N265" i="14"/>
  <c r="O265" i="14" s="1"/>
  <c r="N264" i="14"/>
  <c r="O264" i="14" s="1"/>
  <c r="N263" i="14"/>
  <c r="O263" i="14" s="1"/>
  <c r="N260" i="14"/>
  <c r="O260" i="14" s="1"/>
  <c r="N259" i="14"/>
  <c r="O259" i="14" s="1"/>
  <c r="N257" i="14"/>
  <c r="O257" i="14" s="1"/>
  <c r="N255" i="14"/>
  <c r="O255" i="14" s="1"/>
  <c r="N253" i="14"/>
  <c r="O253" i="14" s="1"/>
  <c r="N252" i="14"/>
  <c r="O252" i="14" s="1"/>
  <c r="N250" i="14"/>
  <c r="O250" i="14" s="1"/>
  <c r="N249" i="14"/>
  <c r="O249" i="14" s="1"/>
  <c r="N246" i="14"/>
  <c r="N245" i="14"/>
  <c r="O245" i="14" s="1"/>
  <c r="N243" i="14"/>
  <c r="O243" i="14" s="1"/>
  <c r="N241" i="14"/>
  <c r="O241" i="14" s="1"/>
  <c r="N240" i="14"/>
  <c r="O240" i="14" s="1"/>
  <c r="N239" i="14"/>
  <c r="O239" i="14" s="1"/>
  <c r="N238" i="14"/>
  <c r="N237" i="14"/>
  <c r="O237" i="14" s="1"/>
  <c r="N236" i="14"/>
  <c r="O236" i="14" s="1"/>
  <c r="N235" i="14"/>
  <c r="N233" i="14"/>
  <c r="O233" i="14" s="1"/>
  <c r="N231" i="14"/>
  <c r="O231" i="14" s="1"/>
  <c r="N230" i="14"/>
  <c r="O230" i="14" s="1"/>
  <c r="N229" i="14"/>
  <c r="O229" i="14" s="1"/>
  <c r="N228" i="14"/>
  <c r="N226" i="14"/>
  <c r="O226" i="14" s="1"/>
  <c r="N224" i="14"/>
  <c r="O224" i="14" s="1"/>
  <c r="N223" i="14"/>
  <c r="N220" i="14"/>
  <c r="O220" i="14" s="1"/>
  <c r="N219" i="14"/>
  <c r="O219" i="14" s="1"/>
  <c r="N218" i="14"/>
  <c r="O218" i="14" s="1"/>
  <c r="N216" i="14"/>
  <c r="O216" i="14" s="1"/>
  <c r="N215" i="14"/>
  <c r="O215" i="14" s="1"/>
  <c r="N213" i="14"/>
  <c r="O213" i="14" s="1"/>
  <c r="N211" i="14"/>
  <c r="N209" i="14"/>
  <c r="O209" i="14" s="1"/>
  <c r="N208" i="14"/>
  <c r="O208" i="14" s="1"/>
  <c r="N207" i="14"/>
  <c r="O207" i="14" s="1"/>
  <c r="N206" i="14"/>
  <c r="O206" i="14" s="1"/>
  <c r="N204" i="14"/>
  <c r="O204" i="14" s="1"/>
  <c r="N203" i="14"/>
  <c r="O203" i="14" s="1"/>
  <c r="N202" i="14"/>
  <c r="O202" i="14" s="1"/>
  <c r="N201" i="14"/>
  <c r="O201" i="14" s="1"/>
  <c r="N200" i="14"/>
  <c r="O200" i="14" s="1"/>
  <c r="N196" i="14"/>
  <c r="O341" i="14" l="1"/>
  <c r="O309" i="14"/>
  <c r="O271" i="14"/>
  <c r="O246" i="14"/>
  <c r="O238" i="14"/>
  <c r="O235" i="14"/>
  <c r="O228" i="14"/>
  <c r="O223" i="14"/>
  <c r="O211" i="14"/>
  <c r="O210" i="14" s="1"/>
  <c r="O199" i="14"/>
  <c r="O205" i="14"/>
  <c r="D474" i="14"/>
  <c r="O196" i="14"/>
  <c r="O195" i="14" s="1"/>
  <c r="O189" i="14" s="1"/>
  <c r="N195" i="14"/>
  <c r="N189" i="14" s="1"/>
  <c r="O381" i="14"/>
  <c r="O297" i="14"/>
  <c r="O287" i="14"/>
  <c r="O284" i="14"/>
  <c r="O460" i="14"/>
  <c r="N459" i="14"/>
  <c r="O467" i="14"/>
  <c r="N466" i="14"/>
  <c r="N465" i="14" s="1"/>
  <c r="O472" i="14"/>
  <c r="N471" i="14"/>
  <c r="O464" i="14"/>
  <c r="N462" i="14"/>
  <c r="N443" i="14"/>
  <c r="N449" i="14"/>
  <c r="O371" i="14"/>
  <c r="O369" i="14" s="1"/>
  <c r="N369" i="14"/>
  <c r="O301" i="14"/>
  <c r="O300" i="14" s="1"/>
  <c r="O299" i="14" s="1"/>
  <c r="N279" i="14"/>
  <c r="O279" i="14" l="1"/>
  <c r="N458" i="14"/>
  <c r="N186" i="14"/>
  <c r="O186" i="14" s="1"/>
  <c r="N185" i="14"/>
  <c r="N182" i="14"/>
  <c r="O182" i="14" s="1"/>
  <c r="O181" i="14" s="1"/>
  <c r="N180" i="14"/>
  <c r="O180" i="14" s="1"/>
  <c r="O179" i="14" s="1"/>
  <c r="N178" i="14"/>
  <c r="O178" i="14" s="1"/>
  <c r="N177" i="14"/>
  <c r="O177" i="14" s="1"/>
  <c r="N174" i="14"/>
  <c r="O174" i="14" s="1"/>
  <c r="N172" i="14"/>
  <c r="O172" i="14" s="1"/>
  <c r="N169" i="14"/>
  <c r="O169" i="14" s="1"/>
  <c r="N167" i="14"/>
  <c r="O167" i="14" s="1"/>
  <c r="N166" i="14"/>
  <c r="O166" i="14" s="1"/>
  <c r="N165" i="14"/>
  <c r="O165" i="14" s="1"/>
  <c r="N164" i="14"/>
  <c r="O164" i="14" s="1"/>
  <c r="N159" i="14"/>
  <c r="O159" i="14" s="1"/>
  <c r="N158" i="14"/>
  <c r="G11" i="14"/>
  <c r="N153" i="14"/>
  <c r="O153" i="14" s="1"/>
  <c r="N150" i="14"/>
  <c r="N149" i="14"/>
  <c r="O149" i="14" s="1"/>
  <c r="N146" i="14"/>
  <c r="O146" i="14" s="1"/>
  <c r="N143" i="14"/>
  <c r="O143" i="14" s="1"/>
  <c r="N141" i="14"/>
  <c r="O141" i="14" s="1"/>
  <c r="N138" i="14"/>
  <c r="O138" i="14" s="1"/>
  <c r="N136" i="14"/>
  <c r="N135" i="14"/>
  <c r="O135" i="14" s="1"/>
  <c r="N133" i="14"/>
  <c r="N132" i="14"/>
  <c r="N131" i="14"/>
  <c r="O131" i="14" s="1"/>
  <c r="N130" i="14"/>
  <c r="N127" i="14"/>
  <c r="O127" i="14" s="1"/>
  <c r="N120" i="14"/>
  <c r="O120" i="14" s="1"/>
  <c r="N118" i="14"/>
  <c r="O118" i="14" s="1"/>
  <c r="N115" i="14"/>
  <c r="O115" i="14" s="1"/>
  <c r="N114" i="14"/>
  <c r="O114" i="14" s="1"/>
  <c r="N113" i="14"/>
  <c r="O113" i="14" s="1"/>
  <c r="N112" i="14"/>
  <c r="O112" i="14" s="1"/>
  <c r="N111" i="14"/>
  <c r="O111" i="14" s="1"/>
  <c r="N108" i="14"/>
  <c r="O108" i="14" s="1"/>
  <c r="N106" i="14"/>
  <c r="O106" i="14" s="1"/>
  <c r="N105" i="14"/>
  <c r="O105" i="14" s="1"/>
  <c r="N104" i="14"/>
  <c r="O104" i="14" s="1"/>
  <c r="N102" i="14"/>
  <c r="O102" i="14" s="1"/>
  <c r="O101" i="14" s="1"/>
  <c r="N100" i="14"/>
  <c r="O100" i="14" s="1"/>
  <c r="N98" i="14"/>
  <c r="O98" i="14" s="1"/>
  <c r="O97" i="14" s="1"/>
  <c r="N96" i="14"/>
  <c r="O96" i="14" s="1"/>
  <c r="N95" i="14"/>
  <c r="O95" i="14" s="1"/>
  <c r="N92" i="14"/>
  <c r="O92" i="14" s="1"/>
  <c r="N91" i="14"/>
  <c r="N90" i="14"/>
  <c r="N88" i="14"/>
  <c r="O88" i="14" s="1"/>
  <c r="N86" i="14"/>
  <c r="N83" i="14"/>
  <c r="N82" i="14"/>
  <c r="N81" i="14"/>
  <c r="O81" i="14" s="1"/>
  <c r="N80" i="14"/>
  <c r="O80" i="14" s="1"/>
  <c r="N79" i="14"/>
  <c r="O79" i="14" s="1"/>
  <c r="N77" i="14"/>
  <c r="O77" i="14" s="1"/>
  <c r="N76" i="14"/>
  <c r="O76" i="14" s="1"/>
  <c r="N75" i="14"/>
  <c r="O75" i="14" s="1"/>
  <c r="N73" i="14"/>
  <c r="O73" i="14" s="1"/>
  <c r="O72" i="14" s="1"/>
  <c r="N71" i="14"/>
  <c r="N69" i="14"/>
  <c r="O69" i="14" s="1"/>
  <c r="N68" i="14"/>
  <c r="O68" i="14" s="1"/>
  <c r="N67" i="14"/>
  <c r="N66" i="14"/>
  <c r="N64" i="14"/>
  <c r="O64" i="14" s="1"/>
  <c r="N63" i="14"/>
  <c r="N61" i="14"/>
  <c r="O61" i="14" s="1"/>
  <c r="N60" i="14"/>
  <c r="O60" i="14" s="1"/>
  <c r="N59" i="14"/>
  <c r="O59" i="14" s="1"/>
  <c r="N58" i="14"/>
  <c r="O58" i="14" s="1"/>
  <c r="N57" i="14"/>
  <c r="O57" i="14" s="1"/>
  <c r="N56" i="14"/>
  <c r="O56" i="14" s="1"/>
  <c r="N55" i="14"/>
  <c r="N53" i="14"/>
  <c r="O53" i="14" s="1"/>
  <c r="N52" i="14"/>
  <c r="O52" i="14" s="1"/>
  <c r="N51" i="14"/>
  <c r="O51" i="14" s="1"/>
  <c r="N50" i="14"/>
  <c r="O50" i="14" s="1"/>
  <c r="N49" i="14"/>
  <c r="N47" i="14"/>
  <c r="O47" i="14" s="1"/>
  <c r="N46" i="14"/>
  <c r="N45" i="14"/>
  <c r="N42" i="14"/>
  <c r="N40" i="14"/>
  <c r="O40" i="14" s="1"/>
  <c r="N39" i="14"/>
  <c r="O39" i="14" s="1"/>
  <c r="N38" i="14"/>
  <c r="N36" i="14"/>
  <c r="N34" i="14"/>
  <c r="N32" i="14"/>
  <c r="O32" i="14" s="1"/>
  <c r="N31" i="14"/>
  <c r="O31" i="14" s="1"/>
  <c r="N30" i="14"/>
  <c r="N28" i="14"/>
  <c r="N26" i="14"/>
  <c r="O26" i="14" s="1"/>
  <c r="N25" i="14"/>
  <c r="N24" i="14"/>
  <c r="N23" i="14"/>
  <c r="N20" i="14"/>
  <c r="O20" i="14" s="1"/>
  <c r="N19" i="14"/>
  <c r="N17" i="14"/>
  <c r="N16" i="14"/>
  <c r="O16" i="14" s="1"/>
  <c r="N15" i="14"/>
  <c r="N12" i="14"/>
  <c r="K471" i="14"/>
  <c r="K465" i="14"/>
  <c r="K462" i="14"/>
  <c r="K459" i="14"/>
  <c r="K445" i="14"/>
  <c r="K440" i="14" s="1"/>
  <c r="K432" i="14"/>
  <c r="K431" i="14" s="1"/>
  <c r="K430" i="14" s="1"/>
  <c r="K421" i="14"/>
  <c r="K420" i="14" s="1"/>
  <c r="K416" i="14" s="1"/>
  <c r="K413" i="14"/>
  <c r="K411" i="14"/>
  <c r="K409" i="14"/>
  <c r="K407" i="14"/>
  <c r="K404" i="14"/>
  <c r="K403" i="14" s="1"/>
  <c r="K398" i="14"/>
  <c r="K397" i="14" s="1"/>
  <c r="K394" i="14"/>
  <c r="K391" i="14"/>
  <c r="K388" i="14"/>
  <c r="K383" i="14"/>
  <c r="K382" i="14" s="1"/>
  <c r="K380" i="14"/>
  <c r="K378" i="14"/>
  <c r="K372" i="14"/>
  <c r="K366" i="14" s="1"/>
  <c r="K358" i="14"/>
  <c r="K357" i="14" s="1"/>
  <c r="K356" i="14" s="1"/>
  <c r="K352" i="14"/>
  <c r="K351" i="14" s="1"/>
  <c r="K348" i="14"/>
  <c r="K347" i="14" s="1"/>
  <c r="K342" i="14"/>
  <c r="K339" i="14"/>
  <c r="K337" i="14"/>
  <c r="K331" i="14"/>
  <c r="K328" i="14"/>
  <c r="K325" i="14"/>
  <c r="K323" i="14"/>
  <c r="K321" i="14"/>
  <c r="K317" i="14"/>
  <c r="K314" i="14"/>
  <c r="K308" i="14"/>
  <c r="K301" i="14"/>
  <c r="K300" i="14" s="1"/>
  <c r="K299" i="14" s="1"/>
  <c r="K296" i="14"/>
  <c r="K294" i="14"/>
  <c r="K291" i="14"/>
  <c r="K288" i="14"/>
  <c r="K283" i="14"/>
  <c r="K278" i="14"/>
  <c r="K277" i="14" s="1"/>
  <c r="K273" i="14"/>
  <c r="K272" i="14" s="1"/>
  <c r="K270" i="14"/>
  <c r="K269" i="14" s="1"/>
  <c r="K262" i="14"/>
  <c r="K261" i="14" s="1"/>
  <c r="K258" i="14"/>
  <c r="K256" i="14"/>
  <c r="K254" i="14"/>
  <c r="K251" i="14"/>
  <c r="K248" i="14"/>
  <c r="K244" i="14"/>
  <c r="K242" i="14"/>
  <c r="K234" i="14"/>
  <c r="K227" i="14"/>
  <c r="K225" i="14"/>
  <c r="K222" i="14"/>
  <c r="K217" i="14"/>
  <c r="K214" i="14"/>
  <c r="K212" i="14"/>
  <c r="K210" i="14"/>
  <c r="K205" i="14"/>
  <c r="K199" i="14"/>
  <c r="K181" i="14"/>
  <c r="K179" i="14"/>
  <c r="K176" i="14"/>
  <c r="K173" i="14"/>
  <c r="K171" i="14"/>
  <c r="K168" i="14"/>
  <c r="K163" i="14"/>
  <c r="K162" i="14" s="1"/>
  <c r="K157" i="14"/>
  <c r="K152" i="14"/>
  <c r="K151" i="14" s="1"/>
  <c r="K145" i="14"/>
  <c r="K142" i="14"/>
  <c r="K140" i="14"/>
  <c r="K137" i="14"/>
  <c r="K134" i="14"/>
  <c r="K129" i="14"/>
  <c r="K128" i="14" s="1"/>
  <c r="K126" i="14"/>
  <c r="K119" i="14"/>
  <c r="K117" i="14"/>
  <c r="K116" i="14" s="1"/>
  <c r="K109" i="14"/>
  <c r="K107" i="14"/>
  <c r="K99" i="14"/>
  <c r="K89" i="14"/>
  <c r="K87" i="14"/>
  <c r="K78" i="14"/>
  <c r="K74" i="14"/>
  <c r="K70" i="14"/>
  <c r="K48" i="14"/>
  <c r="K13" i="14"/>
  <c r="K11" i="14"/>
  <c r="K8" i="14"/>
  <c r="M471" i="14"/>
  <c r="M465" i="14"/>
  <c r="M462" i="14"/>
  <c r="M459" i="14"/>
  <c r="M445" i="14"/>
  <c r="M440" i="14" s="1"/>
  <c r="M432" i="14"/>
  <c r="M431" i="14" s="1"/>
  <c r="M430" i="14" s="1"/>
  <c r="M421" i="14"/>
  <c r="M420" i="14" s="1"/>
  <c r="M416" i="14" s="1"/>
  <c r="M413" i="14"/>
  <c r="M411" i="14"/>
  <c r="M409" i="14"/>
  <c r="M407" i="14"/>
  <c r="M404" i="14"/>
  <c r="M403" i="14" s="1"/>
  <c r="M398" i="14"/>
  <c r="M397" i="14" s="1"/>
  <c r="M394" i="14"/>
  <c r="M391" i="14"/>
  <c r="M388" i="14"/>
  <c r="M383" i="14"/>
  <c r="M382" i="14" s="1"/>
  <c r="M380" i="14"/>
  <c r="M378" i="14"/>
  <c r="M372" i="14"/>
  <c r="M358" i="14"/>
  <c r="M357" i="14" s="1"/>
  <c r="M356" i="14" s="1"/>
  <c r="M352" i="14"/>
  <c r="M351" i="14" s="1"/>
  <c r="M348" i="14"/>
  <c r="M347" i="14" s="1"/>
  <c r="M344" i="14"/>
  <c r="M342" i="14"/>
  <c r="M339" i="14"/>
  <c r="M337" i="14"/>
  <c r="M331" i="14"/>
  <c r="M328" i="14"/>
  <c r="M325" i="14"/>
  <c r="M323" i="14"/>
  <c r="M321" i="14"/>
  <c r="M317" i="14"/>
  <c r="M314" i="14"/>
  <c r="M308" i="14"/>
  <c r="M301" i="14"/>
  <c r="M300" i="14" s="1"/>
  <c r="M299" i="14" s="1"/>
  <c r="M296" i="14"/>
  <c r="M294" i="14"/>
  <c r="M291" i="14"/>
  <c r="M288" i="14"/>
  <c r="M283" i="14"/>
  <c r="M278" i="14"/>
  <c r="M277" i="14" s="1"/>
  <c r="M273" i="14"/>
  <c r="M272" i="14" s="1"/>
  <c r="M270" i="14"/>
  <c r="M269" i="14" s="1"/>
  <c r="M262" i="14"/>
  <c r="M261" i="14" s="1"/>
  <c r="M258" i="14"/>
  <c r="M256" i="14"/>
  <c r="M254" i="14"/>
  <c r="M251" i="14"/>
  <c r="M248" i="14"/>
  <c r="M244" i="14"/>
  <c r="M242" i="14"/>
  <c r="M234" i="14"/>
  <c r="M232" i="14"/>
  <c r="M227" i="14"/>
  <c r="M225" i="14"/>
  <c r="M222" i="14"/>
  <c r="M217" i="14"/>
  <c r="M214" i="14"/>
  <c r="M212" i="14"/>
  <c r="M210" i="14"/>
  <c r="M205" i="14"/>
  <c r="M199" i="14"/>
  <c r="M195" i="14"/>
  <c r="M189" i="14" s="1"/>
  <c r="M181" i="14"/>
  <c r="M179" i="14"/>
  <c r="M176" i="14"/>
  <c r="M173" i="14"/>
  <c r="M171" i="14"/>
  <c r="M168" i="14"/>
  <c r="M163" i="14"/>
  <c r="M162" i="14" s="1"/>
  <c r="M157" i="14"/>
  <c r="M152" i="14"/>
  <c r="M151" i="14" s="1"/>
  <c r="M145" i="14"/>
  <c r="M142" i="14"/>
  <c r="M140" i="14"/>
  <c r="M137" i="14"/>
  <c r="M134" i="14"/>
  <c r="M129" i="14"/>
  <c r="M128" i="14" s="1"/>
  <c r="M126" i="14"/>
  <c r="M119" i="14"/>
  <c r="M117" i="14"/>
  <c r="M116" i="14" s="1"/>
  <c r="M109" i="14"/>
  <c r="M107" i="14"/>
  <c r="M99" i="14"/>
  <c r="M89" i="14"/>
  <c r="M87" i="14"/>
  <c r="M78" i="14"/>
  <c r="M74" i="14"/>
  <c r="M70" i="14"/>
  <c r="M54" i="14"/>
  <c r="M48" i="14"/>
  <c r="M44" i="14"/>
  <c r="M37" i="14"/>
  <c r="M33" i="14"/>
  <c r="M14" i="14"/>
  <c r="M13" i="14" s="1"/>
  <c r="M11" i="14"/>
  <c r="M8" i="14"/>
  <c r="L471" i="14"/>
  <c r="J471" i="14"/>
  <c r="L465" i="14"/>
  <c r="J465" i="14"/>
  <c r="L462" i="14"/>
  <c r="J462" i="14"/>
  <c r="L459" i="14"/>
  <c r="L458" i="14" s="1"/>
  <c r="L457" i="14" s="1"/>
  <c r="J459" i="14"/>
  <c r="J458" i="14" s="1"/>
  <c r="J457" i="14" s="1"/>
  <c r="L445" i="14"/>
  <c r="L440" i="14" s="1"/>
  <c r="J445" i="14"/>
  <c r="J440" i="14" s="1"/>
  <c r="L432" i="14"/>
  <c r="J432" i="14"/>
  <c r="J431" i="14" s="1"/>
  <c r="J430" i="14" s="1"/>
  <c r="L431" i="14"/>
  <c r="L430" i="14" s="1"/>
  <c r="L421" i="14"/>
  <c r="J421" i="14"/>
  <c r="J420" i="14" s="1"/>
  <c r="J416" i="14" s="1"/>
  <c r="L420" i="14"/>
  <c r="L416" i="14" s="1"/>
  <c r="L413" i="14"/>
  <c r="J413" i="14"/>
  <c r="L411" i="14"/>
  <c r="J411" i="14"/>
  <c r="L409" i="14"/>
  <c r="J409" i="14"/>
  <c r="L407" i="14"/>
  <c r="J407" i="14"/>
  <c r="L406" i="14"/>
  <c r="J406" i="14"/>
  <c r="L404" i="14"/>
  <c r="L403" i="14" s="1"/>
  <c r="J404" i="14"/>
  <c r="J403" i="14" s="1"/>
  <c r="L398" i="14"/>
  <c r="J398" i="14"/>
  <c r="J397" i="14" s="1"/>
  <c r="L397" i="14"/>
  <c r="L394" i="14"/>
  <c r="J394" i="14"/>
  <c r="L391" i="14"/>
  <c r="J391" i="14"/>
  <c r="J387" i="14" s="1"/>
  <c r="L388" i="14"/>
  <c r="J388" i="14"/>
  <c r="L383" i="14"/>
  <c r="L382" i="14" s="1"/>
  <c r="J383" i="14"/>
  <c r="J382" i="14" s="1"/>
  <c r="L380" i="14"/>
  <c r="J380" i="14"/>
  <c r="L378" i="14"/>
  <c r="J378" i="14"/>
  <c r="L372" i="14"/>
  <c r="L366" i="14" s="1"/>
  <c r="J372" i="14"/>
  <c r="J366" i="14" s="1"/>
  <c r="L358" i="14"/>
  <c r="J358" i="14"/>
  <c r="J357" i="14" s="1"/>
  <c r="J356" i="14" s="1"/>
  <c r="L357" i="14"/>
  <c r="L356" i="14" s="1"/>
  <c r="L352" i="14"/>
  <c r="L351" i="14" s="1"/>
  <c r="J352" i="14"/>
  <c r="J351" i="14" s="1"/>
  <c r="L348" i="14"/>
  <c r="J348" i="14"/>
  <c r="J347" i="14" s="1"/>
  <c r="L347" i="14"/>
  <c r="L344" i="14"/>
  <c r="J344" i="14"/>
  <c r="L342" i="14"/>
  <c r="J342" i="14"/>
  <c r="L339" i="14"/>
  <c r="J339" i="14"/>
  <c r="L337" i="14"/>
  <c r="J337" i="14"/>
  <c r="L331" i="14"/>
  <c r="J331" i="14"/>
  <c r="L328" i="14"/>
  <c r="J328" i="14"/>
  <c r="L325" i="14"/>
  <c r="J325" i="14"/>
  <c r="L323" i="14"/>
  <c r="J323" i="14"/>
  <c r="L321" i="14"/>
  <c r="J321" i="14"/>
  <c r="L317" i="14"/>
  <c r="J317" i="14"/>
  <c r="L314" i="14"/>
  <c r="J314" i="14"/>
  <c r="L308" i="14"/>
  <c r="L307" i="14" s="1"/>
  <c r="J308" i="14"/>
  <c r="J307" i="14" s="1"/>
  <c r="L301" i="14"/>
  <c r="L300" i="14" s="1"/>
  <c r="L299" i="14" s="1"/>
  <c r="J301" i="14"/>
  <c r="J300" i="14" s="1"/>
  <c r="J299" i="14" s="1"/>
  <c r="L296" i="14"/>
  <c r="J296" i="14"/>
  <c r="L294" i="14"/>
  <c r="J294" i="14"/>
  <c r="J293" i="14" s="1"/>
  <c r="L291" i="14"/>
  <c r="J291" i="14"/>
  <c r="L288" i="14"/>
  <c r="J288" i="14"/>
  <c r="L283" i="14"/>
  <c r="L282" i="14" s="1"/>
  <c r="J283" i="14"/>
  <c r="J282" i="14" s="1"/>
  <c r="L278" i="14"/>
  <c r="L277" i="14" s="1"/>
  <c r="J278" i="14"/>
  <c r="J277" i="14" s="1"/>
  <c r="J276" i="14" s="1"/>
  <c r="L276" i="14"/>
  <c r="L273" i="14"/>
  <c r="L272" i="14" s="1"/>
  <c r="J273" i="14"/>
  <c r="J272" i="14" s="1"/>
  <c r="L270" i="14"/>
  <c r="J270" i="14"/>
  <c r="J269" i="14" s="1"/>
  <c r="L269" i="14"/>
  <c r="L262" i="14"/>
  <c r="L261" i="14" s="1"/>
  <c r="J262" i="14"/>
  <c r="J261" i="14" s="1"/>
  <c r="L258" i="14"/>
  <c r="J258" i="14"/>
  <c r="L256" i="14"/>
  <c r="J256" i="14"/>
  <c r="L254" i="14"/>
  <c r="J254" i="14"/>
  <c r="L251" i="14"/>
  <c r="J251" i="14"/>
  <c r="L248" i="14"/>
  <c r="J248" i="14"/>
  <c r="L244" i="14"/>
  <c r="J244" i="14"/>
  <c r="L242" i="14"/>
  <c r="J242" i="14"/>
  <c r="L234" i="14"/>
  <c r="J234" i="14"/>
  <c r="L232" i="14"/>
  <c r="J232" i="14"/>
  <c r="L227" i="14"/>
  <c r="J227" i="14"/>
  <c r="L225" i="14"/>
  <c r="J225" i="14"/>
  <c r="L222" i="14"/>
  <c r="J222" i="14"/>
  <c r="L221" i="14"/>
  <c r="L217" i="14"/>
  <c r="J217" i="14"/>
  <c r="L214" i="14"/>
  <c r="J214" i="14"/>
  <c r="L212" i="14"/>
  <c r="J212" i="14"/>
  <c r="L210" i="14"/>
  <c r="J210" i="14"/>
  <c r="L205" i="14"/>
  <c r="J205" i="14"/>
  <c r="L199" i="14"/>
  <c r="J199" i="14"/>
  <c r="L198" i="14"/>
  <c r="J198" i="14"/>
  <c r="L195" i="14"/>
  <c r="J195" i="14"/>
  <c r="L189" i="14"/>
  <c r="J189" i="14"/>
  <c r="L181" i="14"/>
  <c r="J181" i="14"/>
  <c r="L179" i="14"/>
  <c r="J179" i="14"/>
  <c r="L176" i="14"/>
  <c r="L175" i="14" s="1"/>
  <c r="J176" i="14"/>
  <c r="J175" i="14" s="1"/>
  <c r="L173" i="14"/>
  <c r="J173" i="14"/>
  <c r="L171" i="14"/>
  <c r="J171" i="14"/>
  <c r="L170" i="14"/>
  <c r="J170" i="14"/>
  <c r="L168" i="14"/>
  <c r="J168" i="14"/>
  <c r="L163" i="14"/>
  <c r="L162" i="14" s="1"/>
  <c r="J163" i="14"/>
  <c r="J162" i="14" s="1"/>
  <c r="L157" i="14"/>
  <c r="J157" i="14"/>
  <c r="L152" i="14"/>
  <c r="L151" i="14" s="1"/>
  <c r="J152" i="14"/>
  <c r="J151" i="14" s="1"/>
  <c r="L145" i="14"/>
  <c r="J145" i="14"/>
  <c r="L142" i="14"/>
  <c r="J142" i="14"/>
  <c r="L140" i="14"/>
  <c r="L139" i="14" s="1"/>
  <c r="J140" i="14"/>
  <c r="J139" i="14" s="1"/>
  <c r="L137" i="14"/>
  <c r="J137" i="14"/>
  <c r="L134" i="14"/>
  <c r="J134" i="14"/>
  <c r="L129" i="14"/>
  <c r="L128" i="14" s="1"/>
  <c r="J129" i="14"/>
  <c r="J128" i="14" s="1"/>
  <c r="L126" i="14"/>
  <c r="J126" i="14"/>
  <c r="L119" i="14"/>
  <c r="J119" i="14"/>
  <c r="L117" i="14"/>
  <c r="L116" i="14" s="1"/>
  <c r="J117" i="14"/>
  <c r="J116" i="14" s="1"/>
  <c r="L109" i="14"/>
  <c r="J109" i="14"/>
  <c r="L107" i="14"/>
  <c r="J107" i="14"/>
  <c r="L99" i="14"/>
  <c r="L93" i="14" s="1"/>
  <c r="J99" i="14"/>
  <c r="J93" i="14" s="1"/>
  <c r="L89" i="14"/>
  <c r="J89" i="14"/>
  <c r="L87" i="14"/>
  <c r="J87" i="14"/>
  <c r="J84" i="14" s="1"/>
  <c r="L78" i="14"/>
  <c r="J78" i="14"/>
  <c r="L74" i="14"/>
  <c r="J74" i="14"/>
  <c r="L70" i="14"/>
  <c r="J70" i="14"/>
  <c r="L54" i="14"/>
  <c r="J54" i="14"/>
  <c r="L48" i="14"/>
  <c r="J48" i="14"/>
  <c r="L44" i="14"/>
  <c r="J44" i="14"/>
  <c r="L43" i="14"/>
  <c r="L37" i="14"/>
  <c r="J37" i="14"/>
  <c r="L33" i="14"/>
  <c r="L21" i="14" s="1"/>
  <c r="J33" i="14"/>
  <c r="J21" i="14" s="1"/>
  <c r="L14" i="14"/>
  <c r="L13" i="14" s="1"/>
  <c r="J14" i="14"/>
  <c r="J13" i="14" s="1"/>
  <c r="L11" i="14"/>
  <c r="J11" i="14"/>
  <c r="L8" i="14"/>
  <c r="L7" i="14" s="1"/>
  <c r="J8" i="14"/>
  <c r="J7" i="14" s="1"/>
  <c r="I471" i="14"/>
  <c r="I465" i="14"/>
  <c r="I462" i="14"/>
  <c r="I459" i="14"/>
  <c r="I445" i="14"/>
  <c r="I440" i="14" s="1"/>
  <c r="I432" i="14"/>
  <c r="I431" i="14" s="1"/>
  <c r="I430" i="14" s="1"/>
  <c r="I421" i="14"/>
  <c r="I420" i="14" s="1"/>
  <c r="I416" i="14" s="1"/>
  <c r="I413" i="14"/>
  <c r="I411" i="14"/>
  <c r="I409" i="14"/>
  <c r="I407" i="14"/>
  <c r="I404" i="14"/>
  <c r="I403" i="14" s="1"/>
  <c r="I398" i="14"/>
  <c r="I397" i="14" s="1"/>
  <c r="I394" i="14"/>
  <c r="I391" i="14"/>
  <c r="I388" i="14"/>
  <c r="I383" i="14"/>
  <c r="I382" i="14" s="1"/>
  <c r="I380" i="14"/>
  <c r="I378" i="14"/>
  <c r="I372" i="14"/>
  <c r="I358" i="14"/>
  <c r="I357" i="14" s="1"/>
  <c r="I356" i="14" s="1"/>
  <c r="I352" i="14"/>
  <c r="I351" i="14" s="1"/>
  <c r="I348" i="14"/>
  <c r="I347" i="14" s="1"/>
  <c r="I344" i="14"/>
  <c r="I342" i="14"/>
  <c r="I339" i="14"/>
  <c r="I337" i="14"/>
  <c r="I331" i="14"/>
  <c r="I328" i="14"/>
  <c r="I325" i="14"/>
  <c r="I323" i="14"/>
  <c r="I321" i="14"/>
  <c r="I317" i="14"/>
  <c r="I314" i="14"/>
  <c r="I308" i="14"/>
  <c r="I301" i="14"/>
  <c r="I300" i="14" s="1"/>
  <c r="I299" i="14" s="1"/>
  <c r="I296" i="14"/>
  <c r="I294" i="14"/>
  <c r="I291" i="14"/>
  <c r="I288" i="14"/>
  <c r="I283" i="14"/>
  <c r="I278" i="14"/>
  <c r="I277" i="14" s="1"/>
  <c r="I273" i="14"/>
  <c r="I272" i="14" s="1"/>
  <c r="I270" i="14"/>
  <c r="I269" i="14" s="1"/>
  <c r="I262" i="14"/>
  <c r="I261" i="14" s="1"/>
  <c r="I258" i="14"/>
  <c r="I256" i="14"/>
  <c r="I254" i="14"/>
  <c r="I251" i="14"/>
  <c r="I248" i="14"/>
  <c r="I244" i="14"/>
  <c r="I242" i="14"/>
  <c r="I234" i="14"/>
  <c r="I232" i="14"/>
  <c r="I227" i="14"/>
  <c r="I225" i="14"/>
  <c r="I222" i="14"/>
  <c r="I217" i="14"/>
  <c r="I214" i="14"/>
  <c r="I212" i="14"/>
  <c r="I210" i="14"/>
  <c r="I205" i="14"/>
  <c r="I199" i="14"/>
  <c r="I195" i="14"/>
  <c r="I189" i="14" s="1"/>
  <c r="I181" i="14"/>
  <c r="I179" i="14"/>
  <c r="I176" i="14"/>
  <c r="I173" i="14"/>
  <c r="I171" i="14"/>
  <c r="I168" i="14"/>
  <c r="I163" i="14"/>
  <c r="I162" i="14" s="1"/>
  <c r="I157" i="14"/>
  <c r="I152" i="14"/>
  <c r="I151" i="14" s="1"/>
  <c r="I145" i="14"/>
  <c r="I142" i="14"/>
  <c r="I140" i="14"/>
  <c r="I137" i="14"/>
  <c r="I134" i="14"/>
  <c r="I129" i="14"/>
  <c r="I128" i="14" s="1"/>
  <c r="I126" i="14"/>
  <c r="I119" i="14"/>
  <c r="I117" i="14"/>
  <c r="I116" i="14" s="1"/>
  <c r="I109" i="14"/>
  <c r="I107" i="14"/>
  <c r="I99" i="14"/>
  <c r="I89" i="14"/>
  <c r="I87" i="14"/>
  <c r="I78" i="14"/>
  <c r="I74" i="14"/>
  <c r="I70" i="14"/>
  <c r="I54" i="14"/>
  <c r="I48" i="14"/>
  <c r="I44" i="14"/>
  <c r="I37" i="14"/>
  <c r="I33" i="14"/>
  <c r="I14" i="14"/>
  <c r="I13" i="14" s="1"/>
  <c r="I11" i="14"/>
  <c r="I8" i="14"/>
  <c r="K156" i="14" l="1"/>
  <c r="K221" i="14"/>
  <c r="O158" i="14"/>
  <c r="O150" i="14"/>
  <c r="O136" i="14"/>
  <c r="O133" i="14"/>
  <c r="O132" i="14"/>
  <c r="O130" i="14"/>
  <c r="O91" i="14"/>
  <c r="O90" i="14"/>
  <c r="O86" i="14"/>
  <c r="O82" i="14"/>
  <c r="O83" i="14"/>
  <c r="O71" i="14"/>
  <c r="O67" i="14"/>
  <c r="O66" i="14"/>
  <c r="O63" i="14"/>
  <c r="O46" i="14"/>
  <c r="N41" i="14"/>
  <c r="N35" i="14"/>
  <c r="O25" i="14"/>
  <c r="O23" i="14"/>
  <c r="O17" i="14"/>
  <c r="K43" i="14"/>
  <c r="L387" i="14"/>
  <c r="L156" i="14"/>
  <c r="L155" i="14" s="1"/>
  <c r="O12" i="14"/>
  <c r="N11" i="14"/>
  <c r="O19" i="14"/>
  <c r="N18" i="14"/>
  <c r="O28" i="14"/>
  <c r="O27" i="14" s="1"/>
  <c r="N27" i="14"/>
  <c r="O34" i="14"/>
  <c r="N33" i="14"/>
  <c r="I429" i="14"/>
  <c r="J327" i="14"/>
  <c r="J306" i="14" s="1"/>
  <c r="K429" i="14"/>
  <c r="O15" i="14"/>
  <c r="O14" i="14" s="1"/>
  <c r="O13" i="14" s="1"/>
  <c r="N14" i="14"/>
  <c r="J386" i="14"/>
  <c r="O38" i="14"/>
  <c r="N37" i="14"/>
  <c r="O45" i="14"/>
  <c r="N44" i="14"/>
  <c r="O55" i="14"/>
  <c r="N54" i="14"/>
  <c r="O24" i="14"/>
  <c r="N22" i="14"/>
  <c r="O30" i="14"/>
  <c r="N29" i="14"/>
  <c r="O49" i="14"/>
  <c r="N48" i="14"/>
  <c r="L247" i="14"/>
  <c r="L327" i="14"/>
  <c r="L306" i="14" s="1"/>
  <c r="L268" i="14"/>
  <c r="J268" i="14"/>
  <c r="M429" i="14"/>
  <c r="L429" i="14"/>
  <c r="J429" i="14"/>
  <c r="I375" i="14"/>
  <c r="L375" i="14"/>
  <c r="L365" i="14" s="1"/>
  <c r="M375" i="14"/>
  <c r="J375" i="14"/>
  <c r="J365" i="14" s="1"/>
  <c r="K375" i="14"/>
  <c r="K365" i="14" s="1"/>
  <c r="M175" i="14"/>
  <c r="I175" i="14"/>
  <c r="I276" i="14"/>
  <c r="K175" i="14"/>
  <c r="J247" i="14"/>
  <c r="O185" i="14"/>
  <c r="O184" i="14" s="1"/>
  <c r="O183" i="14" s="1"/>
  <c r="N184" i="14"/>
  <c r="N183" i="14" s="1"/>
  <c r="L293" i="14"/>
  <c r="L281" i="14" s="1"/>
  <c r="J221" i="14"/>
  <c r="J188" i="14" s="1"/>
  <c r="I123" i="14"/>
  <c r="M139" i="14"/>
  <c r="M156" i="14"/>
  <c r="K139" i="14"/>
  <c r="J43" i="14"/>
  <c r="I139" i="14"/>
  <c r="J123" i="14"/>
  <c r="J156" i="14"/>
  <c r="J155" i="14" s="1"/>
  <c r="M123" i="14"/>
  <c r="K123" i="14"/>
  <c r="L123" i="14"/>
  <c r="I156" i="14"/>
  <c r="O29" i="14"/>
  <c r="O62" i="14"/>
  <c r="O65" i="14"/>
  <c r="O94" i="14"/>
  <c r="O103" i="14"/>
  <c r="O36" i="14"/>
  <c r="O35" i="14" s="1"/>
  <c r="O42" i="14"/>
  <c r="O41" i="14" s="1"/>
  <c r="O110" i="14"/>
  <c r="N110" i="14"/>
  <c r="N103" i="14"/>
  <c r="N101" i="14"/>
  <c r="N94" i="14"/>
  <c r="N97" i="14"/>
  <c r="L84" i="14"/>
  <c r="L6" i="14" s="1"/>
  <c r="M84" i="14"/>
  <c r="K84" i="14"/>
  <c r="I84" i="14"/>
  <c r="O85" i="14"/>
  <c r="N85" i="14"/>
  <c r="N72" i="14"/>
  <c r="N65" i="14"/>
  <c r="I170" i="14"/>
  <c r="M21" i="14"/>
  <c r="I21" i="14"/>
  <c r="L386" i="14"/>
  <c r="N62" i="14"/>
  <c r="L188" i="14"/>
  <c r="J281" i="14"/>
  <c r="O18" i="14"/>
  <c r="K458" i="14"/>
  <c r="K457" i="14" s="1"/>
  <c r="M7" i="14"/>
  <c r="M221" i="14"/>
  <c r="M293" i="14"/>
  <c r="K7" i="14"/>
  <c r="K170" i="14"/>
  <c r="K198" i="14"/>
  <c r="I7" i="14"/>
  <c r="M282" i="14"/>
  <c r="K93" i="14"/>
  <c r="K268" i="14"/>
  <c r="K406" i="14"/>
  <c r="K387" i="14"/>
  <c r="I282" i="14"/>
  <c r="M93" i="14"/>
  <c r="M366" i="14"/>
  <c r="K247" i="14"/>
  <c r="K282" i="14"/>
  <c r="K327" i="14"/>
  <c r="M276" i="14"/>
  <c r="I458" i="14"/>
  <c r="I457" i="14" s="1"/>
  <c r="I387" i="14"/>
  <c r="M43" i="14"/>
  <c r="M170" i="14"/>
  <c r="M247" i="14"/>
  <c r="M307" i="14"/>
  <c r="K293" i="14"/>
  <c r="K307" i="14"/>
  <c r="K276" i="14"/>
  <c r="M458" i="14"/>
  <c r="M457" i="14" s="1"/>
  <c r="I221" i="14"/>
  <c r="M198" i="14"/>
  <c r="M268" i="14"/>
  <c r="M406" i="14"/>
  <c r="M327" i="14"/>
  <c r="M387" i="14"/>
  <c r="I43" i="14"/>
  <c r="I93" i="14"/>
  <c r="I327" i="14"/>
  <c r="I366" i="14"/>
  <c r="I406" i="14"/>
  <c r="I198" i="14"/>
  <c r="I293" i="14"/>
  <c r="I247" i="14"/>
  <c r="I268" i="14"/>
  <c r="I307" i="14"/>
  <c r="H471" i="14"/>
  <c r="H465" i="14"/>
  <c r="H462" i="14"/>
  <c r="H459" i="14"/>
  <c r="H445" i="14"/>
  <c r="H440" i="14" s="1"/>
  <c r="H432" i="14"/>
  <c r="H431" i="14" s="1"/>
  <c r="H430" i="14" s="1"/>
  <c r="H421" i="14"/>
  <c r="H420" i="14" s="1"/>
  <c r="H416" i="14" s="1"/>
  <c r="H413" i="14"/>
  <c r="H411" i="14"/>
  <c r="H409" i="14"/>
  <c r="H407" i="14"/>
  <c r="H404" i="14"/>
  <c r="H403" i="14" s="1"/>
  <c r="H398" i="14"/>
  <c r="H397" i="14" s="1"/>
  <c r="H394" i="14"/>
  <c r="H391" i="14"/>
  <c r="H388" i="14"/>
  <c r="H383" i="14"/>
  <c r="H382" i="14" s="1"/>
  <c r="H380" i="14"/>
  <c r="H378" i="14"/>
  <c r="H372" i="14"/>
  <c r="H358" i="14"/>
  <c r="H357" i="14" s="1"/>
  <c r="H356" i="14" s="1"/>
  <c r="H352" i="14"/>
  <c r="H351" i="14" s="1"/>
  <c r="H348" i="14"/>
  <c r="H347" i="14" s="1"/>
  <c r="H344" i="14"/>
  <c r="H342" i="14"/>
  <c r="H339" i="14"/>
  <c r="H337" i="14"/>
  <c r="H331" i="14"/>
  <c r="H328" i="14"/>
  <c r="H325" i="14"/>
  <c r="H323" i="14"/>
  <c r="H321" i="14"/>
  <c r="H317" i="14"/>
  <c r="H314" i="14"/>
  <c r="H308" i="14"/>
  <c r="H301" i="14"/>
  <c r="H300" i="14" s="1"/>
  <c r="H299" i="14" s="1"/>
  <c r="H296" i="14"/>
  <c r="H294" i="14"/>
  <c r="H291" i="14"/>
  <c r="H288" i="14"/>
  <c r="H283" i="14"/>
  <c r="H278" i="14"/>
  <c r="H277" i="14" s="1"/>
  <c r="H273" i="14"/>
  <c r="H272" i="14" s="1"/>
  <c r="H270" i="14"/>
  <c r="H269" i="14" s="1"/>
  <c r="H262" i="14"/>
  <c r="H261" i="14" s="1"/>
  <c r="H258" i="14"/>
  <c r="H256" i="14"/>
  <c r="H254" i="14"/>
  <c r="H251" i="14"/>
  <c r="H248" i="14"/>
  <c r="H244" i="14"/>
  <c r="H242" i="14"/>
  <c r="H234" i="14"/>
  <c r="H232" i="14"/>
  <c r="H227" i="14"/>
  <c r="H225" i="14"/>
  <c r="H222" i="14"/>
  <c r="H217" i="14"/>
  <c r="H214" i="14"/>
  <c r="H212" i="14"/>
  <c r="H210" i="14"/>
  <c r="H205" i="14"/>
  <c r="H199" i="14"/>
  <c r="H195" i="14"/>
  <c r="H189" i="14" s="1"/>
  <c r="H181" i="14"/>
  <c r="H179" i="14"/>
  <c r="H176" i="14"/>
  <c r="H173" i="14"/>
  <c r="H171" i="14"/>
  <c r="H168" i="14"/>
  <c r="H163" i="14"/>
  <c r="H162" i="14" s="1"/>
  <c r="H157" i="14"/>
  <c r="H152" i="14"/>
  <c r="H151" i="14" s="1"/>
  <c r="H145" i="14"/>
  <c r="H142" i="14"/>
  <c r="H140" i="14"/>
  <c r="H137" i="14"/>
  <c r="H134" i="14"/>
  <c r="H129" i="14"/>
  <c r="H128" i="14" s="1"/>
  <c r="H126" i="14"/>
  <c r="H119" i="14"/>
  <c r="H117" i="14"/>
  <c r="H116" i="14" s="1"/>
  <c r="H109" i="14"/>
  <c r="H107" i="14"/>
  <c r="H99" i="14"/>
  <c r="H89" i="14"/>
  <c r="H87" i="14"/>
  <c r="H78" i="14"/>
  <c r="H74" i="14"/>
  <c r="H70" i="14"/>
  <c r="H54" i="14"/>
  <c r="H48" i="14"/>
  <c r="H44" i="14"/>
  <c r="H37" i="14"/>
  <c r="H33" i="14"/>
  <c r="H14" i="14"/>
  <c r="H13" i="14" s="1"/>
  <c r="H11" i="14"/>
  <c r="H8" i="14"/>
  <c r="G471" i="14"/>
  <c r="G465" i="14"/>
  <c r="G462" i="14"/>
  <c r="G459" i="14"/>
  <c r="G445" i="14"/>
  <c r="G440" i="14" s="1"/>
  <c r="G432" i="14"/>
  <c r="G431" i="14" s="1"/>
  <c r="G430" i="14" s="1"/>
  <c r="G421" i="14"/>
  <c r="G420" i="14" s="1"/>
  <c r="G416" i="14" s="1"/>
  <c r="G413" i="14"/>
  <c r="G411" i="14"/>
  <c r="G409" i="14"/>
  <c r="G407" i="14"/>
  <c r="G404" i="14"/>
  <c r="G403" i="14" s="1"/>
  <c r="G398" i="14"/>
  <c r="G397" i="14" s="1"/>
  <c r="G394" i="14"/>
  <c r="G391" i="14"/>
  <c r="G388" i="14"/>
  <c r="G383" i="14"/>
  <c r="G382" i="14" s="1"/>
  <c r="G380" i="14"/>
  <c r="G378" i="14"/>
  <c r="G372" i="14"/>
  <c r="G358" i="14"/>
  <c r="G357" i="14" s="1"/>
  <c r="G356" i="14" s="1"/>
  <c r="G352" i="14"/>
  <c r="G351" i="14" s="1"/>
  <c r="G348" i="14"/>
  <c r="G347" i="14" s="1"/>
  <c r="G344" i="14"/>
  <c r="G342" i="14"/>
  <c r="G339" i="14"/>
  <c r="G337" i="14"/>
  <c r="G331" i="14"/>
  <c r="G328" i="14"/>
  <c r="G325" i="14"/>
  <c r="G323" i="14"/>
  <c r="G321" i="14"/>
  <c r="G317" i="14"/>
  <c r="G314" i="14"/>
  <c r="G308" i="14"/>
  <c r="G301" i="14"/>
  <c r="G300" i="14" s="1"/>
  <c r="G299" i="14" s="1"/>
  <c r="G296" i="14"/>
  <c r="G294" i="14"/>
  <c r="G291" i="14"/>
  <c r="G288" i="14"/>
  <c r="G283" i="14"/>
  <c r="G278" i="14"/>
  <c r="G277" i="14" s="1"/>
  <c r="G273" i="14"/>
  <c r="G272" i="14" s="1"/>
  <c r="G270" i="14"/>
  <c r="G269" i="14" s="1"/>
  <c r="G262" i="14"/>
  <c r="G261" i="14" s="1"/>
  <c r="G258" i="14"/>
  <c r="G256" i="14"/>
  <c r="G254" i="14"/>
  <c r="G251" i="14"/>
  <c r="G248" i="14"/>
  <c r="G244" i="14"/>
  <c r="G242" i="14"/>
  <c r="G234" i="14"/>
  <c r="G232" i="14"/>
  <c r="G227" i="14"/>
  <c r="G225" i="14"/>
  <c r="G222" i="14"/>
  <c r="G217" i="14"/>
  <c r="G214" i="14"/>
  <c r="G212" i="14"/>
  <c r="G210" i="14"/>
  <c r="G205" i="14"/>
  <c r="G199" i="14"/>
  <c r="G195" i="14"/>
  <c r="G189" i="14" s="1"/>
  <c r="G181" i="14"/>
  <c r="G179" i="14"/>
  <c r="G176" i="14"/>
  <c r="G173" i="14"/>
  <c r="G171" i="14"/>
  <c r="G168" i="14"/>
  <c r="G163" i="14"/>
  <c r="G162" i="14" s="1"/>
  <c r="G157" i="14"/>
  <c r="G152" i="14"/>
  <c r="G151" i="14" s="1"/>
  <c r="G145" i="14"/>
  <c r="G142" i="14"/>
  <c r="G140" i="14"/>
  <c r="G137" i="14"/>
  <c r="G134" i="14"/>
  <c r="G129" i="14"/>
  <c r="G128" i="14" s="1"/>
  <c r="G126" i="14"/>
  <c r="G119" i="14"/>
  <c r="G117" i="14"/>
  <c r="G116" i="14" s="1"/>
  <c r="G109" i="14"/>
  <c r="G107" i="14"/>
  <c r="G99" i="14"/>
  <c r="G89" i="14"/>
  <c r="G87" i="14"/>
  <c r="G78" i="14"/>
  <c r="G74" i="14"/>
  <c r="G70" i="14"/>
  <c r="G54" i="14"/>
  <c r="G48" i="14"/>
  <c r="G44" i="14"/>
  <c r="G37" i="14"/>
  <c r="G33" i="14"/>
  <c r="G14" i="14"/>
  <c r="G13" i="14" s="1"/>
  <c r="G8" i="14"/>
  <c r="F471" i="14"/>
  <c r="F465" i="14"/>
  <c r="F462" i="14"/>
  <c r="F459" i="14"/>
  <c r="F445" i="14"/>
  <c r="F440" i="14" s="1"/>
  <c r="F432" i="14"/>
  <c r="F431" i="14" s="1"/>
  <c r="F430" i="14" s="1"/>
  <c r="F421" i="14"/>
  <c r="F420" i="14" s="1"/>
  <c r="F416" i="14" s="1"/>
  <c r="F413" i="14"/>
  <c r="F411" i="14"/>
  <c r="F409" i="14"/>
  <c r="F407" i="14"/>
  <c r="F404" i="14"/>
  <c r="F403" i="14" s="1"/>
  <c r="F398" i="14"/>
  <c r="F397" i="14" s="1"/>
  <c r="F394" i="14"/>
  <c r="F391" i="14"/>
  <c r="F388" i="14"/>
  <c r="F383" i="14"/>
  <c r="F382" i="14" s="1"/>
  <c r="F380" i="14"/>
  <c r="F378" i="14"/>
  <c r="F372" i="14"/>
  <c r="F358" i="14"/>
  <c r="F357" i="14" s="1"/>
  <c r="F356" i="14" s="1"/>
  <c r="F352" i="14"/>
  <c r="F351" i="14" s="1"/>
  <c r="F348" i="14"/>
  <c r="F347" i="14" s="1"/>
  <c r="F344" i="14"/>
  <c r="F342" i="14"/>
  <c r="F339" i="14"/>
  <c r="F337" i="14"/>
  <c r="F331" i="14"/>
  <c r="F328" i="14"/>
  <c r="F325" i="14"/>
  <c r="F323" i="14"/>
  <c r="F321" i="14"/>
  <c r="F317" i="14"/>
  <c r="F314" i="14"/>
  <c r="F308" i="14"/>
  <c r="F301" i="14"/>
  <c r="F300" i="14" s="1"/>
  <c r="F299" i="14" s="1"/>
  <c r="F296" i="14"/>
  <c r="F294" i="14"/>
  <c r="F291" i="14"/>
  <c r="F288" i="14"/>
  <c r="F283" i="14"/>
  <c r="F278" i="14"/>
  <c r="F277" i="14" s="1"/>
  <c r="F273" i="14"/>
  <c r="F272" i="14" s="1"/>
  <c r="F270" i="14"/>
  <c r="F269" i="14" s="1"/>
  <c r="F262" i="14"/>
  <c r="F261" i="14" s="1"/>
  <c r="F258" i="14"/>
  <c r="F256" i="14"/>
  <c r="F254" i="14"/>
  <c r="F251" i="14"/>
  <c r="F248" i="14"/>
  <c r="F244" i="14"/>
  <c r="F242" i="14"/>
  <c r="F234" i="14"/>
  <c r="F232" i="14"/>
  <c r="F227" i="14"/>
  <c r="F225" i="14"/>
  <c r="F222" i="14"/>
  <c r="F217" i="14"/>
  <c r="F214" i="14"/>
  <c r="F212" i="14"/>
  <c r="F210" i="14"/>
  <c r="F205" i="14"/>
  <c r="F199" i="14"/>
  <c r="F195" i="14"/>
  <c r="F189" i="14" s="1"/>
  <c r="F181" i="14"/>
  <c r="F179" i="14"/>
  <c r="F176" i="14"/>
  <c r="F173" i="14"/>
  <c r="F171" i="14"/>
  <c r="F168" i="14"/>
  <c r="F163" i="14"/>
  <c r="F162" i="14" s="1"/>
  <c r="F157" i="14"/>
  <c r="F152" i="14"/>
  <c r="F151" i="14" s="1"/>
  <c r="F145" i="14"/>
  <c r="F142" i="14"/>
  <c r="F140" i="14"/>
  <c r="F137" i="14"/>
  <c r="F134" i="14"/>
  <c r="F129" i="14"/>
  <c r="F128" i="14" s="1"/>
  <c r="F126" i="14"/>
  <c r="F119" i="14"/>
  <c r="F117" i="14"/>
  <c r="F116" i="14" s="1"/>
  <c r="F109" i="14"/>
  <c r="F107" i="14"/>
  <c r="F99" i="14"/>
  <c r="F89" i="14"/>
  <c r="F87" i="14"/>
  <c r="F78" i="14"/>
  <c r="F74" i="14"/>
  <c r="F70" i="14"/>
  <c r="F54" i="14"/>
  <c r="F48" i="14"/>
  <c r="F44" i="14"/>
  <c r="F37" i="14"/>
  <c r="F33" i="14"/>
  <c r="F14" i="14"/>
  <c r="F13" i="14" s="1"/>
  <c r="F11" i="14"/>
  <c r="F8" i="14"/>
  <c r="E14" i="14"/>
  <c r="E13" i="14" s="1"/>
  <c r="E8" i="14"/>
  <c r="E11" i="14"/>
  <c r="M306" i="14" l="1"/>
  <c r="O22" i="14"/>
  <c r="N13" i="14"/>
  <c r="N7" i="14" s="1"/>
  <c r="J6" i="14"/>
  <c r="K6" i="14"/>
  <c r="N21" i="14"/>
  <c r="I6" i="14"/>
  <c r="H429" i="14"/>
  <c r="I306" i="14"/>
  <c r="K306" i="14"/>
  <c r="F429" i="14"/>
  <c r="G429" i="14"/>
  <c r="I281" i="14"/>
  <c r="G375" i="14"/>
  <c r="H375" i="14"/>
  <c r="F375" i="14"/>
  <c r="I365" i="14"/>
  <c r="K386" i="14"/>
  <c r="F175" i="14"/>
  <c r="G175" i="14"/>
  <c r="H175" i="14"/>
  <c r="I155" i="14"/>
  <c r="K155" i="14"/>
  <c r="M155" i="14"/>
  <c r="F139" i="14"/>
  <c r="F156" i="14"/>
  <c r="G123" i="14"/>
  <c r="H123" i="14"/>
  <c r="G139" i="14"/>
  <c r="G156" i="14"/>
  <c r="H139" i="14"/>
  <c r="F123" i="14"/>
  <c r="H156" i="14"/>
  <c r="F84" i="14"/>
  <c r="G84" i="14"/>
  <c r="H84" i="14"/>
  <c r="G21" i="14"/>
  <c r="H21" i="14"/>
  <c r="M386" i="14"/>
  <c r="F21" i="14"/>
  <c r="G7" i="14"/>
  <c r="I386" i="14"/>
  <c r="K188" i="14"/>
  <c r="K281" i="14"/>
  <c r="M281" i="14"/>
  <c r="M365" i="14"/>
  <c r="H387" i="14"/>
  <c r="F7" i="14"/>
  <c r="H7" i="14"/>
  <c r="F282" i="14"/>
  <c r="M188" i="14"/>
  <c r="M6" i="14"/>
  <c r="F387" i="14"/>
  <c r="H458" i="14"/>
  <c r="H457" i="14" s="1"/>
  <c r="F458" i="14"/>
  <c r="F457" i="14" s="1"/>
  <c r="G406" i="14"/>
  <c r="G458" i="14"/>
  <c r="G457" i="14" s="1"/>
  <c r="H170" i="14"/>
  <c r="H282" i="14"/>
  <c r="G387" i="14"/>
  <c r="G282" i="14"/>
  <c r="G43" i="14"/>
  <c r="F366" i="14"/>
  <c r="F406" i="14"/>
  <c r="G327" i="14"/>
  <c r="G366" i="14"/>
  <c r="H327" i="14"/>
  <c r="H366" i="14"/>
  <c r="H406" i="14"/>
  <c r="I188" i="14"/>
  <c r="F43" i="14"/>
  <c r="F198" i="14"/>
  <c r="F276" i="14"/>
  <c r="G198" i="14"/>
  <c r="G276" i="14"/>
  <c r="H43" i="14"/>
  <c r="H198" i="14"/>
  <c r="H276" i="14"/>
  <c r="H247" i="14"/>
  <c r="H268" i="14"/>
  <c r="G170" i="14"/>
  <c r="G221" i="14"/>
  <c r="H93" i="14"/>
  <c r="H307" i="14"/>
  <c r="F293" i="14"/>
  <c r="F281" i="14" s="1"/>
  <c r="G293" i="14"/>
  <c r="H221" i="14"/>
  <c r="H293" i="14"/>
  <c r="F170" i="14"/>
  <c r="F221" i="14"/>
  <c r="F327" i="14"/>
  <c r="G93" i="14"/>
  <c r="G247" i="14"/>
  <c r="G268" i="14"/>
  <c r="G307" i="14"/>
  <c r="F93" i="14"/>
  <c r="F247" i="14"/>
  <c r="F268" i="14"/>
  <c r="F307" i="14"/>
  <c r="C432" i="14"/>
  <c r="E388" i="14"/>
  <c r="C388" i="14"/>
  <c r="E331" i="14"/>
  <c r="C331" i="14"/>
  <c r="C352" i="14"/>
  <c r="C351" i="14" s="1"/>
  <c r="E348" i="14"/>
  <c r="C348" i="14"/>
  <c r="E344" i="14"/>
  <c r="C344" i="14"/>
  <c r="E339" i="14"/>
  <c r="C339" i="14"/>
  <c r="E323" i="14"/>
  <c r="C323" i="14"/>
  <c r="E325" i="14"/>
  <c r="C325" i="14"/>
  <c r="E283" i="14"/>
  <c r="C283" i="14"/>
  <c r="E288" i="14"/>
  <c r="C288" i="14"/>
  <c r="E291" i="14"/>
  <c r="C291" i="14"/>
  <c r="E294" i="14"/>
  <c r="C294" i="14"/>
  <c r="E296" i="14"/>
  <c r="C296" i="14"/>
  <c r="C278" i="14"/>
  <c r="C277" i="14" s="1"/>
  <c r="C276" i="14" s="1"/>
  <c r="E205" i="14"/>
  <c r="C205" i="14"/>
  <c r="E217" i="14"/>
  <c r="C217" i="14"/>
  <c r="E222" i="14"/>
  <c r="C222" i="14"/>
  <c r="G6" i="14" l="1"/>
  <c r="H365" i="14"/>
  <c r="F6" i="14"/>
  <c r="H6" i="14"/>
  <c r="F306" i="14"/>
  <c r="H306" i="14"/>
  <c r="G306" i="14"/>
  <c r="H281" i="14"/>
  <c r="H155" i="14"/>
  <c r="G155" i="14"/>
  <c r="F155" i="14"/>
  <c r="G188" i="14"/>
  <c r="F386" i="14"/>
  <c r="H386" i="14"/>
  <c r="G365" i="14"/>
  <c r="G386" i="14"/>
  <c r="H188" i="14"/>
  <c r="G281" i="14"/>
  <c r="F188" i="14"/>
  <c r="F365" i="14"/>
  <c r="C293" i="14"/>
  <c r="E293" i="14"/>
  <c r="C282" i="14"/>
  <c r="C281" i="14" s="1"/>
  <c r="E282" i="14"/>
  <c r="E214" i="14"/>
  <c r="C214" i="14"/>
  <c r="E195" i="14"/>
  <c r="E189" i="14" s="1"/>
  <c r="C195" i="14"/>
  <c r="C189" i="14" s="1"/>
  <c r="C163" i="14"/>
  <c r="E163" i="14"/>
  <c r="E129" i="14"/>
  <c r="C129" i="14"/>
  <c r="E126" i="14"/>
  <c r="C89" i="14" l="1"/>
  <c r="C87" i="14"/>
  <c r="E89" i="14"/>
  <c r="C14" i="14"/>
  <c r="C13" i="14" s="1"/>
  <c r="C11" i="14"/>
  <c r="C84" i="14" l="1"/>
  <c r="E421" i="14"/>
  <c r="C421" i="14"/>
  <c r="E471" i="14"/>
  <c r="E465" i="14"/>
  <c r="E462" i="14"/>
  <c r="E459" i="14"/>
  <c r="C462" i="14"/>
  <c r="C471" i="14"/>
  <c r="C465" i="14"/>
  <c r="C459" i="14"/>
  <c r="N411" i="14"/>
  <c r="O411" i="14"/>
  <c r="E411" i="14"/>
  <c r="C411" i="14"/>
  <c r="N383" i="14"/>
  <c r="N382" i="14" s="1"/>
  <c r="O383" i="14"/>
  <c r="O382" i="14" s="1"/>
  <c r="E383" i="14"/>
  <c r="E382" i="14" s="1"/>
  <c r="C383" i="14"/>
  <c r="C382" i="14" s="1"/>
  <c r="C458" i="14" l="1"/>
  <c r="C457" i="14" s="1"/>
  <c r="E458" i="14"/>
  <c r="E457" i="14" s="1"/>
  <c r="O462" i="14"/>
  <c r="O459" i="14"/>
  <c r="O466" i="14"/>
  <c r="O465" i="14" s="1"/>
  <c r="O471" i="14"/>
  <c r="E262" i="14"/>
  <c r="C262" i="14"/>
  <c r="E7" i="14"/>
  <c r="N457" i="14" l="1"/>
  <c r="O458" i="14"/>
  <c r="O457" i="14" s="1"/>
  <c r="E404" i="14"/>
  <c r="E403" i="14" s="1"/>
  <c r="C404" i="14"/>
  <c r="C403" i="14" s="1"/>
  <c r="N404" i="14"/>
  <c r="N403" i="14" s="1"/>
  <c r="O404" i="14"/>
  <c r="O403" i="14" s="1"/>
  <c r="E181" i="14"/>
  <c r="C181" i="14"/>
  <c r="N181" i="14"/>
  <c r="E432" i="14" l="1"/>
  <c r="N421" i="14"/>
  <c r="N388" i="14"/>
  <c r="N348" i="14"/>
  <c r="N339" i="14"/>
  <c r="N331" i="14"/>
  <c r="N325" i="14"/>
  <c r="N323" i="14"/>
  <c r="N296" i="14"/>
  <c r="N294" i="14"/>
  <c r="N291" i="14"/>
  <c r="N288" i="14"/>
  <c r="N262" i="14"/>
  <c r="N222" i="14"/>
  <c r="N152" i="14"/>
  <c r="N151" i="14" s="1"/>
  <c r="E152" i="14"/>
  <c r="E151" i="14" s="1"/>
  <c r="O152" i="14"/>
  <c r="O151" i="14" s="1"/>
  <c r="C152" i="14"/>
  <c r="C151" i="14" s="1"/>
  <c r="C147" i="14"/>
  <c r="E137" i="14"/>
  <c r="C137" i="14"/>
  <c r="N137" i="14"/>
  <c r="O137" i="14"/>
  <c r="C119" i="14"/>
  <c r="N119" i="14"/>
  <c r="O119" i="14"/>
  <c r="E119" i="14"/>
  <c r="N129" i="14"/>
  <c r="N126" i="14"/>
  <c r="N89" i="14"/>
  <c r="N293" i="14" l="1"/>
  <c r="N283" i="14"/>
  <c r="N282" i="14" s="1"/>
  <c r="O388" i="14"/>
  <c r="O331" i="14"/>
  <c r="O348" i="14"/>
  <c r="O339" i="14"/>
  <c r="O323" i="14"/>
  <c r="O325" i="14"/>
  <c r="O283" i="14"/>
  <c r="O288" i="14"/>
  <c r="O291" i="14"/>
  <c r="O294" i="14"/>
  <c r="O296" i="14"/>
  <c r="N205" i="14"/>
  <c r="N217" i="14"/>
  <c r="O217" i="14"/>
  <c r="O222" i="14"/>
  <c r="N214" i="14"/>
  <c r="O214" i="14"/>
  <c r="N163" i="14"/>
  <c r="O129" i="14"/>
  <c r="O128" i="14" s="1"/>
  <c r="O126" i="14"/>
  <c r="O89" i="14"/>
  <c r="O262" i="14"/>
  <c r="O11" i="14"/>
  <c r="E431" i="14"/>
  <c r="E430" i="14" s="1"/>
  <c r="N372" i="14"/>
  <c r="N366" i="14" s="1"/>
  <c r="E372" i="14"/>
  <c r="C372" i="14"/>
  <c r="E328" i="14"/>
  <c r="C328" i="14"/>
  <c r="N171" i="14"/>
  <c r="E173" i="14"/>
  <c r="O282" i="14" l="1"/>
  <c r="N281" i="14"/>
  <c r="O293" i="14"/>
  <c r="O163" i="14"/>
  <c r="O421" i="14"/>
  <c r="O420" i="14" s="1"/>
  <c r="O416" i="14" s="1"/>
  <c r="C431" i="14"/>
  <c r="C430" i="14" s="1"/>
  <c r="N328" i="14"/>
  <c r="O328" i="14"/>
  <c r="E171" i="14"/>
  <c r="E170" i="14" s="1"/>
  <c r="O171" i="14"/>
  <c r="O281" i="14" l="1"/>
  <c r="E391" i="14"/>
  <c r="C391" i="14"/>
  <c r="N378" i="14"/>
  <c r="O378" i="14"/>
  <c r="E378" i="14"/>
  <c r="C378" i="14"/>
  <c r="E301" i="14"/>
  <c r="E225" i="14"/>
  <c r="C225" i="14"/>
  <c r="N225" i="14"/>
  <c r="O225" i="14"/>
  <c r="N173" i="14"/>
  <c r="N170" i="14" s="1"/>
  <c r="O372" i="14" l="1"/>
  <c r="O366" i="14" s="1"/>
  <c r="O173" i="14"/>
  <c r="O170" i="14" s="1"/>
  <c r="E99" i="14"/>
  <c r="C99" i="14"/>
  <c r="N99" i="14"/>
  <c r="E54" i="14"/>
  <c r="C54" i="14"/>
  <c r="E48" i="14"/>
  <c r="C48" i="14"/>
  <c r="E281" i="14" l="1"/>
  <c r="O99" i="14"/>
  <c r="E366" i="14"/>
  <c r="C445" i="14" l="1"/>
  <c r="C440" i="14" s="1"/>
  <c r="E445" i="14"/>
  <c r="E440" i="14" s="1"/>
  <c r="E429" i="14" s="1"/>
  <c r="N445" i="14"/>
  <c r="N440" i="14" s="1"/>
  <c r="C314" i="14"/>
  <c r="C317" i="14"/>
  <c r="E314" i="14"/>
  <c r="C342" i="14"/>
  <c r="N342" i="14"/>
  <c r="O342" i="14"/>
  <c r="E342" i="14"/>
  <c r="N337" i="14"/>
  <c r="O337" i="14"/>
  <c r="E337" i="14"/>
  <c r="C337" i="14"/>
  <c r="E321" i="14"/>
  <c r="C321" i="14"/>
  <c r="N321" i="14"/>
  <c r="O321" i="14"/>
  <c r="E317" i="14"/>
  <c r="E308" i="14"/>
  <c r="E242" i="14"/>
  <c r="C242" i="14"/>
  <c r="C244" i="14"/>
  <c r="C258" i="14"/>
  <c r="C256" i="14"/>
  <c r="C254" i="14"/>
  <c r="C251" i="14"/>
  <c r="C248" i="14"/>
  <c r="C234" i="14"/>
  <c r="C232" i="14"/>
  <c r="C227" i="14"/>
  <c r="C212" i="14"/>
  <c r="C210" i="14"/>
  <c r="C199" i="14"/>
  <c r="E234" i="14"/>
  <c r="E227" i="14"/>
  <c r="E199" i="14"/>
  <c r="E258" i="14"/>
  <c r="N256" i="14"/>
  <c r="O256" i="14"/>
  <c r="E256" i="14"/>
  <c r="E251" i="14"/>
  <c r="N242" i="14"/>
  <c r="O242" i="14"/>
  <c r="E210" i="14"/>
  <c r="N212" i="14"/>
  <c r="O212" i="14"/>
  <c r="O198" i="14" s="1"/>
  <c r="E212" i="14"/>
  <c r="E179" i="14"/>
  <c r="E176" i="14"/>
  <c r="E168" i="14"/>
  <c r="E157" i="14"/>
  <c r="C162" i="14"/>
  <c r="E162" i="14"/>
  <c r="E128" i="14"/>
  <c r="C128" i="14"/>
  <c r="C142" i="14"/>
  <c r="C140" i="14"/>
  <c r="C134" i="14"/>
  <c r="C8" i="14"/>
  <c r="C44" i="14"/>
  <c r="E44" i="14"/>
  <c r="E37" i="14"/>
  <c r="C37" i="14"/>
  <c r="N429" i="14" l="1"/>
  <c r="E175" i="14"/>
  <c r="C139" i="14"/>
  <c r="C123" i="14"/>
  <c r="E156" i="14"/>
  <c r="C7" i="14"/>
  <c r="C307" i="14"/>
  <c r="C429" i="14"/>
  <c r="C198" i="14"/>
  <c r="E198" i="14"/>
  <c r="E327" i="14"/>
  <c r="C327" i="14"/>
  <c r="E307" i="14"/>
  <c r="C221" i="14"/>
  <c r="N251" i="14"/>
  <c r="N314" i="14"/>
  <c r="O314" i="14"/>
  <c r="N317" i="14"/>
  <c r="C247" i="14"/>
  <c r="O317" i="14"/>
  <c r="O251" i="14"/>
  <c r="E155" i="14" l="1"/>
  <c r="N413" i="14"/>
  <c r="C413" i="14"/>
  <c r="N409" i="14"/>
  <c r="E409" i="14"/>
  <c r="C409" i="14"/>
  <c r="E413" i="14" l="1"/>
  <c r="O413" i="14"/>
  <c r="O409" i="14" l="1"/>
  <c r="E134" i="14" l="1"/>
  <c r="E123" i="14" s="1"/>
  <c r="C78" i="14"/>
  <c r="E78" i="14" l="1"/>
  <c r="C420" i="14"/>
  <c r="C416" i="14" s="1"/>
  <c r="N407" i="14"/>
  <c r="N406" i="14" s="1"/>
  <c r="E407" i="14"/>
  <c r="E406" i="14" s="1"/>
  <c r="C407" i="14"/>
  <c r="C406" i="14" s="1"/>
  <c r="C398" i="14"/>
  <c r="C397" i="14" s="1"/>
  <c r="E394" i="14"/>
  <c r="E387" i="14" s="1"/>
  <c r="C394" i="14"/>
  <c r="C387" i="14" s="1"/>
  <c r="N391" i="14"/>
  <c r="N380" i="14"/>
  <c r="N375" i="14" s="1"/>
  <c r="N365" i="14" s="1"/>
  <c r="C380" i="14"/>
  <c r="C369" i="14"/>
  <c r="C366" i="14" s="1"/>
  <c r="C358" i="14"/>
  <c r="C357" i="14" s="1"/>
  <c r="C356" i="14" s="1"/>
  <c r="E347" i="14"/>
  <c r="C347" i="14"/>
  <c r="C306" i="14" s="1"/>
  <c r="N301" i="14"/>
  <c r="C300" i="14"/>
  <c r="C299" i="14" s="1"/>
  <c r="N278" i="14"/>
  <c r="N273" i="14"/>
  <c r="N272" i="14" s="1"/>
  <c r="O273" i="14"/>
  <c r="O272" i="14" s="1"/>
  <c r="E273" i="14"/>
  <c r="E272" i="14" s="1"/>
  <c r="C273" i="14"/>
  <c r="C272" i="14" s="1"/>
  <c r="N270" i="14"/>
  <c r="C270" i="14"/>
  <c r="C269" i="14" s="1"/>
  <c r="N261" i="14"/>
  <c r="E261" i="14"/>
  <c r="C261" i="14"/>
  <c r="N258" i="14"/>
  <c r="N254" i="14"/>
  <c r="N232" i="14"/>
  <c r="N210" i="14"/>
  <c r="N179" i="14"/>
  <c r="C179" i="14"/>
  <c r="C176" i="14"/>
  <c r="N168" i="14"/>
  <c r="C168" i="14"/>
  <c r="C156" i="14" s="1"/>
  <c r="E148" i="14"/>
  <c r="N145" i="14"/>
  <c r="C145" i="14"/>
  <c r="N142" i="14"/>
  <c r="N140" i="14"/>
  <c r="E140" i="14"/>
  <c r="N134" i="14"/>
  <c r="N117" i="14"/>
  <c r="N116" i="14" s="1"/>
  <c r="E117" i="14"/>
  <c r="E116" i="14" s="1"/>
  <c r="C117" i="14"/>
  <c r="C116" i="14" s="1"/>
  <c r="C109" i="14"/>
  <c r="N107" i="14"/>
  <c r="E107" i="14"/>
  <c r="E93" i="14" s="1"/>
  <c r="C107" i="14"/>
  <c r="C93" i="14" s="1"/>
  <c r="N87" i="14"/>
  <c r="N84" i="14" s="1"/>
  <c r="E87" i="14"/>
  <c r="E84" i="14" s="1"/>
  <c r="C74" i="14"/>
  <c r="E70" i="14"/>
  <c r="C70" i="14"/>
  <c r="C33" i="14"/>
  <c r="C21" i="14" s="1"/>
  <c r="N277" i="14" l="1"/>
  <c r="N269" i="14"/>
  <c r="C386" i="14"/>
  <c r="C375" i="14"/>
  <c r="C376" i="14"/>
  <c r="C175" i="14"/>
  <c r="C155" i="14" s="1"/>
  <c r="N139" i="14"/>
  <c r="E147" i="14"/>
  <c r="F148" i="14"/>
  <c r="C268" i="14"/>
  <c r="C365" i="14"/>
  <c r="N420" i="14"/>
  <c r="N416" i="14" s="1"/>
  <c r="C188" i="14"/>
  <c r="N70" i="14"/>
  <c r="O70" i="14"/>
  <c r="O37" i="14"/>
  <c r="O391" i="14"/>
  <c r="N347" i="14"/>
  <c r="O347" i="14"/>
  <c r="N327" i="14"/>
  <c r="N300" i="14"/>
  <c r="N299" i="14" s="1"/>
  <c r="N308" i="14"/>
  <c r="N162" i="14"/>
  <c r="N157" i="14"/>
  <c r="N199" i="14"/>
  <c r="N198" i="14" s="1"/>
  <c r="N227" i="14"/>
  <c r="N234" i="14"/>
  <c r="N109" i="14"/>
  <c r="N128" i="14"/>
  <c r="N352" i="14"/>
  <c r="N351" i="14" s="1"/>
  <c r="N176" i="14"/>
  <c r="N175" i="14" s="1"/>
  <c r="O327" i="14"/>
  <c r="E232" i="14"/>
  <c r="O248" i="14"/>
  <c r="O394" i="14"/>
  <c r="E398" i="14"/>
  <c r="N78" i="14"/>
  <c r="O168" i="14"/>
  <c r="C43" i="14"/>
  <c r="C6" i="14" s="1"/>
  <c r="E145" i="14"/>
  <c r="E144" i="14" s="1"/>
  <c r="N244" i="14"/>
  <c r="O270" i="14"/>
  <c r="O269" i="14" s="1"/>
  <c r="O268" i="14" s="1"/>
  <c r="E270" i="14"/>
  <c r="E269" i="14" s="1"/>
  <c r="E268" i="14" s="1"/>
  <c r="E300" i="14"/>
  <c r="E299" i="14" s="1"/>
  <c r="E358" i="14"/>
  <c r="E357" i="14" s="1"/>
  <c r="E356" i="14" s="1"/>
  <c r="O142" i="14"/>
  <c r="E74" i="14"/>
  <c r="N74" i="14"/>
  <c r="O145" i="14"/>
  <c r="E278" i="14"/>
  <c r="E277" i="14" s="1"/>
  <c r="C144" i="14"/>
  <c r="C122" i="14" s="1"/>
  <c r="E248" i="14"/>
  <c r="N358" i="14"/>
  <c r="N357" i="14" s="1"/>
  <c r="N356" i="14" s="1"/>
  <c r="N394" i="14"/>
  <c r="N387" i="14" s="1"/>
  <c r="E33" i="14"/>
  <c r="E21" i="14" s="1"/>
  <c r="O244" i="14"/>
  <c r="E109" i="14"/>
  <c r="E142" i="14"/>
  <c r="E139" i="14" s="1"/>
  <c r="E122" i="14" s="1"/>
  <c r="N248" i="14"/>
  <c r="N247" i="14" s="1"/>
  <c r="E254" i="14"/>
  <c r="O232" i="14"/>
  <c r="E244" i="14"/>
  <c r="E352" i="14"/>
  <c r="E351" i="14" s="1"/>
  <c r="E306" i="14" s="1"/>
  <c r="E380" i="14"/>
  <c r="N398" i="14"/>
  <c r="N397" i="14" s="1"/>
  <c r="O358" i="14"/>
  <c r="O357" i="14" s="1"/>
  <c r="O356" i="14" s="1"/>
  <c r="N307" i="14" l="1"/>
  <c r="N276" i="14"/>
  <c r="N268" i="14"/>
  <c r="N123" i="14"/>
  <c r="N43" i="14"/>
  <c r="C474" i="14"/>
  <c r="N306" i="14"/>
  <c r="E375" i="14"/>
  <c r="E365" i="14" s="1"/>
  <c r="E276" i="14"/>
  <c r="N156" i="14"/>
  <c r="N93" i="14"/>
  <c r="G148" i="14"/>
  <c r="F147" i="14"/>
  <c r="F144" i="14" s="1"/>
  <c r="F122" i="14" s="1"/>
  <c r="F474" i="14" s="1"/>
  <c r="E397" i="14"/>
  <c r="E386" i="14" s="1"/>
  <c r="N386" i="14"/>
  <c r="E420" i="14"/>
  <c r="E416" i="14" s="1"/>
  <c r="O74" i="14"/>
  <c r="O78" i="14"/>
  <c r="O33" i="14"/>
  <c r="O21" i="14" s="1"/>
  <c r="O48" i="14"/>
  <c r="O387" i="14"/>
  <c r="E221" i="14"/>
  <c r="N221" i="14"/>
  <c r="O54" i="14"/>
  <c r="E247" i="14"/>
  <c r="O308" i="14"/>
  <c r="O307" i="14" s="1"/>
  <c r="O227" i="14"/>
  <c r="O234" i="14"/>
  <c r="O157" i="14"/>
  <c r="O162" i="14"/>
  <c r="O176" i="14"/>
  <c r="O44" i="14"/>
  <c r="O407" i="14"/>
  <c r="O406" i="14" s="1"/>
  <c r="O107" i="14"/>
  <c r="O398" i="14"/>
  <c r="O397" i="14" s="1"/>
  <c r="O278" i="14"/>
  <c r="O277" i="14" s="1"/>
  <c r="O258" i="14"/>
  <c r="O134" i="14"/>
  <c r="O123" i="14" s="1"/>
  <c r="O87" i="14"/>
  <c r="O84" i="14" s="1"/>
  <c r="O140" i="14"/>
  <c r="O139" i="14" s="1"/>
  <c r="O352" i="14"/>
  <c r="O351" i="14" s="1"/>
  <c r="O380" i="14"/>
  <c r="O375" i="14" s="1"/>
  <c r="O117" i="14"/>
  <c r="O116" i="14" s="1"/>
  <c r="O254" i="14"/>
  <c r="N155" i="14" l="1"/>
  <c r="N6" i="14"/>
  <c r="N188" i="14"/>
  <c r="O156" i="14"/>
  <c r="O175" i="14"/>
  <c r="O306" i="14"/>
  <c r="O276" i="14"/>
  <c r="O43" i="14"/>
  <c r="H148" i="14"/>
  <c r="G147" i="14"/>
  <c r="G144" i="14" s="1"/>
  <c r="G122" i="14" s="1"/>
  <c r="G474" i="14" s="1"/>
  <c r="O386" i="14"/>
  <c r="E188" i="14"/>
  <c r="O221" i="14"/>
  <c r="O93" i="14"/>
  <c r="O247" i="14"/>
  <c r="O261" i="14"/>
  <c r="O109" i="14"/>
  <c r="O155" i="14" l="1"/>
  <c r="O188" i="14"/>
  <c r="I148" i="14"/>
  <c r="K148" i="14" s="1"/>
  <c r="K147" i="14" s="1"/>
  <c r="K144" i="14" s="1"/>
  <c r="K122" i="14" s="1"/>
  <c r="K474" i="14" s="1"/>
  <c r="H147" i="14"/>
  <c r="H144" i="14" s="1"/>
  <c r="H122" i="14" s="1"/>
  <c r="H474" i="14" s="1"/>
  <c r="O365" i="14"/>
  <c r="J148" i="14" l="1"/>
  <c r="I147" i="14"/>
  <c r="I144" i="14" s="1"/>
  <c r="I122" i="14" s="1"/>
  <c r="I474" i="14" s="1"/>
  <c r="E43" i="14"/>
  <c r="E6" i="14" s="1"/>
  <c r="E474" i="14" s="1"/>
  <c r="L148" i="14" l="1"/>
  <c r="J147" i="14"/>
  <c r="J144" i="14" s="1"/>
  <c r="J122" i="14" l="1"/>
  <c r="J474" i="14" s="1"/>
  <c r="M148" i="14"/>
  <c r="M147" i="14" s="1"/>
  <c r="M144" i="14" s="1"/>
  <c r="M122" i="14" s="1"/>
  <c r="M474" i="14" s="1"/>
  <c r="L147" i="14"/>
  <c r="L144" i="14" s="1"/>
  <c r="L122" i="14" s="1"/>
  <c r="L474" i="14" s="1"/>
  <c r="N148" i="14" l="1"/>
  <c r="O8" i="14"/>
  <c r="O7" i="14" s="1"/>
  <c r="O6" i="14" s="1"/>
  <c r="N147" i="14" l="1"/>
  <c r="O148" i="14"/>
  <c r="O147" i="14" s="1"/>
  <c r="O144" i="14" s="1"/>
  <c r="O122" i="14" s="1"/>
  <c r="O474" i="14" s="1"/>
  <c r="N144" i="14" l="1"/>
  <c r="N122" i="14" l="1"/>
  <c r="N474" i="14" s="1"/>
</calcChain>
</file>

<file path=xl/sharedStrings.xml><?xml version="1.0" encoding="utf-8"?>
<sst xmlns="http://schemas.openxmlformats.org/spreadsheetml/2006/main" count="753" uniqueCount="315">
  <si>
    <t>Concepto</t>
  </si>
  <si>
    <t>SERVICIOS PERSONALES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</si>
  <si>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</si>
  <si>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</si>
  <si>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</si>
  <si>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</si>
  <si>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</si>
  <si>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ALIMENTOS Y UTENSILIOS</t>
  </si>
  <si>
    <t>COMBUSTIBLES, LUBRICANTES Y ADITIVOS</t>
  </si>
  <si>
    <t>MATERIALES Y SUMINISTROS PARA SEGURIDAD</t>
  </si>
  <si>
    <t>SERVICIOS GENERALES</t>
  </si>
  <si>
    <t>SERVICIOS BÁSICOS</t>
  </si>
  <si>
    <t>SERVICIOS DE ARRENDAMIENTO</t>
  </si>
  <si>
    <t>SERVICIOS DE TRASLADO Y VIÁTICOS</t>
  </si>
  <si>
    <t>SERVICIOS OFICIALES</t>
  </si>
  <si>
    <t>OTROS SERVICIOS GENERALES</t>
  </si>
  <si>
    <t>SUBSIDIOS Y SUBVENCIONES</t>
  </si>
  <si>
    <t>AYUDAS SOCIALES</t>
  </si>
  <si>
    <t>BIENES MUEBLES, INMUEBLES E INTANGIBLES</t>
  </si>
  <si>
    <t>MOBILIARIO Y EQUIPO DE ADMINISTRACIÓN</t>
  </si>
  <si>
    <t>VEHÍCULOS Y EQUIPO DE TRANSPORTE</t>
  </si>
  <si>
    <t>MAQUINARIA, OTROS EQUIPOS Y HERRAMIENTAS</t>
  </si>
  <si>
    <t>ACTIVOS INTANGIBLES</t>
  </si>
  <si>
    <t>INVERSIÓN PÚBLICA</t>
  </si>
  <si>
    <t>PARTICIPACIONES Y APORTACIONES</t>
  </si>
  <si>
    <t>CONVENIOS</t>
  </si>
  <si>
    <t xml:space="preserve">RECURSOS PROPIOS </t>
  </si>
  <si>
    <t>REMUNERACIONES AL PERSONAL DE CARÁCTER PERMANENTE</t>
  </si>
  <si>
    <t>REMUNERACIONES AL PERSONAL DE CARÁCTER TRANSITORIO</t>
  </si>
  <si>
    <t>MATERIALES Y ARTÍCULOS DE CONSTRUCCIÓN Y DE REPARACIÓN</t>
  </si>
  <si>
    <t>PRODUCTOS QUÍMICOS, FARMACÉUTICOS Y DE LABORATORIO</t>
  </si>
  <si>
    <t>VESTUARIO, BLANCOS, PRENDAS DE PROTECCIÓN Y ARTÍCULOS DEPORTIVOS</t>
  </si>
  <si>
    <t>HERRAMIENTAS, REFACCIONES Y ACCESORIOS MENORES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</si>
  <si>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</si>
  <si>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</si>
  <si>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</si>
  <si>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</si>
  <si>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TRANSFERENCIAS, ASIGNACIONES, SUBSIDIOS Y OTRAS AYUDAS</t>
  </si>
  <si>
    <t>TRANSFERENCIAS INTERNAS Y ASIGNACIONES AL SECTOR PÚBLICO</t>
  </si>
  <si>
    <t>MOBILIARIO Y EQUIPO EDUCACIONAL Y RECREATIVO</t>
  </si>
  <si>
    <t>OBRA PÚBLICA EN BIENES DE DOMINIO PÚBLICO</t>
  </si>
  <si>
    <t xml:space="preserve">FONDO GENERAL DE PARTICIPACIONES </t>
  </si>
  <si>
    <t xml:space="preserve">FONDO DE FOMENTO MUNICIPAL </t>
  </si>
  <si>
    <t xml:space="preserve">FONDO DE APORTACIONES PARA EL FORTALECIMIENTO MUNICIPAL </t>
  </si>
  <si>
    <t xml:space="preserve">INSENTIVO A LA VENTA DE DIESEL Y GASOLINA (IPES GASOLINAS) </t>
  </si>
  <si>
    <t xml:space="preserve">IMPUESTO SOBRE AUTOMOVILES NUEVOS (ISAN) </t>
  </si>
  <si>
    <t xml:space="preserve">COMPENSACION AL IMPUESTO SOBRE AUTOMOVILES NUEVOS </t>
  </si>
  <si>
    <t xml:space="preserve">FONDO DE FISCALIZACION Y RECAUDACION </t>
  </si>
  <si>
    <t xml:space="preserve">TOTAL </t>
  </si>
  <si>
    <t>MATERIALES DE ADMINISTRACIÓN, EMISIÓN DE DOCUMENTOS Y ARTÍCULOS OFICIALES</t>
  </si>
  <si>
    <t>FONDO DE APORTACIONES PARA LA INFRAESTRUCTURA SOCIAL Y MUNICIPAL (FAISM)</t>
  </si>
  <si>
    <t>COOPARTICIPACION FORTASEG</t>
  </si>
  <si>
    <t>FORTASEG</t>
  </si>
  <si>
    <t>1.1.1</t>
  </si>
  <si>
    <t>DIETAS</t>
  </si>
  <si>
    <t>1.1.3</t>
  </si>
  <si>
    <t>SUELDOS BASE AL PERSONAL PERMANENTE</t>
  </si>
  <si>
    <t>1.2.1</t>
  </si>
  <si>
    <t>1.2.2</t>
  </si>
  <si>
    <t>SUELDOS BASE AL PERSONAL EVENTUAL</t>
  </si>
  <si>
    <t>1.3.2</t>
  </si>
  <si>
    <t>PRIMAS DE VACACIONES, DOMINICAL Y GRATIFICACIÓN DE FIN DE AÑO</t>
  </si>
  <si>
    <t>PRIMA VACACIONAL</t>
  </si>
  <si>
    <t>GRATIFICACION DE FIN DE AÑO</t>
  </si>
  <si>
    <t>1.3.2.1</t>
  </si>
  <si>
    <t>1.3.2.2</t>
  </si>
  <si>
    <t>1.3.3</t>
  </si>
  <si>
    <t>HORAS EXTRAORDINARIAS</t>
  </si>
  <si>
    <t>1.3.4</t>
  </si>
  <si>
    <t>COMPENSACIONES</t>
  </si>
  <si>
    <t>1.4.4</t>
  </si>
  <si>
    <t>APORTACIONES PARA SEGUROS</t>
  </si>
  <si>
    <t>1.5.2</t>
  </si>
  <si>
    <t>INDEMNIZACIONES</t>
  </si>
  <si>
    <t>1.5.9</t>
  </si>
  <si>
    <t>1.7.1</t>
  </si>
  <si>
    <t>2.1.1</t>
  </si>
  <si>
    <t>2.1.2</t>
  </si>
  <si>
    <t>2.1.4</t>
  </si>
  <si>
    <t>2.1.5</t>
  </si>
  <si>
    <t>2.1.6</t>
  </si>
  <si>
    <t>MATERIALES, ÚTILES Y EQUIPOS MENORES DE OFICINA</t>
  </si>
  <si>
    <t>MATERIALES Y ÚTILES DE IMPRESIÓN Y REPRODUCCIÓN</t>
  </si>
  <si>
    <t>MATERIALES, ÚTILES Y EQUIPOS MENORES DE TECNOLOGÍAS DE LA INFORMACIÓN Y COMUNICACIONES</t>
  </si>
  <si>
    <t>MATERIAL IMPRESO E INFORMACIÓN DIGITAL</t>
  </si>
  <si>
    <t>MATERIAL DE LIMPIEZA</t>
  </si>
  <si>
    <t>2.2.1</t>
  </si>
  <si>
    <t>PRODUCTOS ALIMENTICIOS PARA PERSONAS</t>
  </si>
  <si>
    <t>2.4.6</t>
  </si>
  <si>
    <t>2.4.9</t>
  </si>
  <si>
    <t>MATERIAL ELÉCTRICO Y ELECTRÓNICO</t>
  </si>
  <si>
    <t>OTROS MATERIALES Y ARTÍCULOS DE CONSTRUCCIÓN Y REPARACIÓN</t>
  </si>
  <si>
    <t>2.5.3</t>
  </si>
  <si>
    <t>MEDICINAS Y PRODUCTOS FARMACÉUTICOS</t>
  </si>
  <si>
    <t>2.6.1</t>
  </si>
  <si>
    <t>2.7.1</t>
  </si>
  <si>
    <t>2.7.2</t>
  </si>
  <si>
    <t>2.7.3</t>
  </si>
  <si>
    <t>VESTUARIO Y UNIFORMES</t>
  </si>
  <si>
    <t>PRENDAS DE SEGURIDAD Y PROTECCIÓN PERSONAL</t>
  </si>
  <si>
    <t>ARTÍCULOS DEPORTIVOS</t>
  </si>
  <si>
    <t>2.8.2</t>
  </si>
  <si>
    <t>2.8.3</t>
  </si>
  <si>
    <t>MATERIALES DE SEGURIDAD PÚBLICA</t>
  </si>
  <si>
    <t>PRENDAS DE PROTECCIÓN PARA SEGURIDAD PÚBLICA</t>
  </si>
  <si>
    <t>2.9.1</t>
  </si>
  <si>
    <t>2.9.2</t>
  </si>
  <si>
    <t>2.9.3</t>
  </si>
  <si>
    <t>HERRAMIENTAS MENORES</t>
  </si>
  <si>
    <t>3.1.1</t>
  </si>
  <si>
    <t>3.1.4</t>
  </si>
  <si>
    <t>ENERGÍA ELÉCTRICA</t>
  </si>
  <si>
    <t>TELEFONÍA TRADICIONAL</t>
  </si>
  <si>
    <t>3.2.2</t>
  </si>
  <si>
    <t>3.2.3</t>
  </si>
  <si>
    <t>3.2.6</t>
  </si>
  <si>
    <t>3.2.9</t>
  </si>
  <si>
    <t>ARRENDAMIENTO DE EDIFICIOS</t>
  </si>
  <si>
    <t>ARRENDAMIENTO DE MOBILIARIO Y EQUIPO DE ADMINISTRACIÓN, EDUCACIONAL Y RECREATIVO</t>
  </si>
  <si>
    <t>ARRENDAMIENTO DE MAQUINARIA, OTROS EQUIPOS Y HERRAMIENTAS</t>
  </si>
  <si>
    <t>OTROS ARRENDAMIENTOS</t>
  </si>
  <si>
    <t>3.3.1</t>
  </si>
  <si>
    <t>3.3.2</t>
  </si>
  <si>
    <t>3.3.3</t>
  </si>
  <si>
    <t>3.3.4</t>
  </si>
  <si>
    <t>3.3.6</t>
  </si>
  <si>
    <t>3.3.7</t>
  </si>
  <si>
    <t>3.3.9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</si>
  <si>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</si>
  <si>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</si>
  <si>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</si>
  <si>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</si>
  <si>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DE APOYO ADMINISTRATIVO, TRADUCCIÓN, FOTOCOPIADO E IMPRESIÓN</t>
  </si>
  <si>
    <t>SERVICIOS DE PROTECCIÓN Y SEGURIDAD</t>
  </si>
  <si>
    <t>SERVICIOS PROFESIONALES, CIENTÍFICOS Y TÉCNICOS INTEGRALES</t>
  </si>
  <si>
    <t>3.4.1</t>
  </si>
  <si>
    <t>SERVICIOS FINANCIEROS Y BANCARIOS</t>
  </si>
  <si>
    <t>3.5.1</t>
  </si>
  <si>
    <t>3.5.5</t>
  </si>
  <si>
    <t>3.5.7</t>
  </si>
  <si>
    <t>3.5.8</t>
  </si>
  <si>
    <t>3.5.9</t>
  </si>
  <si>
    <t>CONSERVACIÓN Y MANTENIMIENTO MENOR DE INMUEBLES</t>
  </si>
  <si>
    <t>REPARACIÓN Y MANTENIMIENTO DE EQUIPO DE TRANSPORTE</t>
  </si>
  <si>
    <t>INSTALACIÓN, REPARACIÓN Y MANTENIMIENTO DE MAQUINARIA, OTROS EQUIPOS Y HERRAMIENTA</t>
  </si>
  <si>
    <t>SERVICIOS DE LIMPIEZA Y MANEJO DE DESECHOS</t>
  </si>
  <si>
    <t>SERVICIOS DE JARDINERÍA Y FUMIGACIÓN</t>
  </si>
  <si>
    <t>3.6.1</t>
  </si>
  <si>
    <t>DIFUSIÓN POR RADIO, TELEVISIÓN Y OTROS MEDIOS DE MENSAJES SOBRE PROGRAM. Y ACTIVID. GUBERNAMENTALES</t>
  </si>
  <si>
    <t>3.7.5</t>
  </si>
  <si>
    <t>VIÁTICOS EN EL PAÍS</t>
  </si>
  <si>
    <t>3.8.1</t>
  </si>
  <si>
    <t>3.8.2</t>
  </si>
  <si>
    <t>3.8.3</t>
  </si>
  <si>
    <t>GASTOS DE CEREMONIAL</t>
  </si>
  <si>
    <t>GASTOS DE ORDEN SOCIAL Y CULTURAL</t>
  </si>
  <si>
    <t>CONGRESOS Y CONVENCIONES</t>
  </si>
  <si>
    <t>3.9.2</t>
  </si>
  <si>
    <t>3.9.5</t>
  </si>
  <si>
    <t>3.9.6</t>
  </si>
  <si>
    <t>3.9.8</t>
  </si>
  <si>
    <t>3.9.9</t>
  </si>
  <si>
    <t>IMPUESTOS Y DERECHOS</t>
  </si>
  <si>
    <t>PENAS, MULTAS, ACCESORIOS Y ACTUALIZACIONES</t>
  </si>
  <si>
    <t>OTROS GASTOS POR RESPONSABILIDADES</t>
  </si>
  <si>
    <t>IMPUESTO SOBRE NÓMINAS Y OTROS QUE SE DERIVEN DE UNA RELACIÓN LABORAL</t>
  </si>
  <si>
    <t>4.1.5</t>
  </si>
  <si>
    <t>TRANSFERENCIAS INTERNAS OTORGADAS A ENTIDADES PARAESTATALES NO EMPRESARIALES Y NO FINANCIERAS</t>
  </si>
  <si>
    <t>4.3</t>
  </si>
  <si>
    <t>4.4.1</t>
  </si>
  <si>
    <t>4.4.2</t>
  </si>
  <si>
    <t>4.4.3</t>
  </si>
  <si>
    <t>4.4.5</t>
  </si>
  <si>
    <t>AYUDAS SOCIALES A PERSONAS</t>
  </si>
  <si>
    <t>BECAS Y OTRAS AYUDAS PARA PROGRAMAS DE CAPACITACIÓN</t>
  </si>
  <si>
    <t>AYUDAS SOCIALES A INSTITUCIONES DE ENSEÑANZA</t>
  </si>
  <si>
    <t>AYUDAS SOCIALES A INSTITUCIONES SIN FINES DE LUCRO</t>
  </si>
  <si>
    <t>5.1.1</t>
  </si>
  <si>
    <t>5.1.5</t>
  </si>
  <si>
    <t>MUEBLES DE OFICINA Y ESTANTERÍA</t>
  </si>
  <si>
    <t>EQUIPO DE CÓMPUTO Y DE TECNOLOGÍAS DE LA INFORMACIÓN</t>
  </si>
  <si>
    <t>5.2.1</t>
  </si>
  <si>
    <t>5.2.3</t>
  </si>
  <si>
    <t>EQUIPOS Y APARATOS AUDIOVISUALES</t>
  </si>
  <si>
    <t>CÁMARAS FOTOGRÁFICAS Y DE VIDEO</t>
  </si>
  <si>
    <t>5.4.1</t>
  </si>
  <si>
    <t>VEHÍCULOS Y EQUIPO TERRESTRE</t>
  </si>
  <si>
    <t>5.6.5</t>
  </si>
  <si>
    <t>5.6.7</t>
  </si>
  <si>
    <t>5.6.9</t>
  </si>
  <si>
    <t>EQUIPO DE COMUNICACIÓN Y TELECOMUNICACIÓN</t>
  </si>
  <si>
    <t>HERRAMIENTAS Y MÁQUINAS-HERRAMIENTA</t>
  </si>
  <si>
    <t>OTROS EQUIPOS</t>
  </si>
  <si>
    <t>5.9.1</t>
  </si>
  <si>
    <t>SOFTWARE</t>
  </si>
  <si>
    <t>6.1.2</t>
  </si>
  <si>
    <t>6.1.3</t>
  </si>
  <si>
    <t>6.1.4</t>
  </si>
  <si>
    <t>6.1.5</t>
  </si>
  <si>
    <t>6.1.9</t>
  </si>
  <si>
    <t>EDIFICACIÓN NO HABITACIONAL</t>
  </si>
  <si>
    <t>DIVISIÓN DE TERRENOS Y CONSTRUCCIÓN DE OBRAS DE URBANIZACIÓN</t>
  </si>
  <si>
    <t>CONSTRUCCIÓN DE VÍAS DE COMUNICACIÓN</t>
  </si>
  <si>
    <t>TRABAJOS DE ACABADOS EN EDIFICACIONES Y OTROS TRABAJOS ESPECIALIZADOS</t>
  </si>
  <si>
    <t>CONSTRUCCIÓN DE OBRAS PARA EL ABASTECIMIENTO DE AGUA, PETRÓLEO, GAS, ELECTRICIDAD Y TELECOMUNICACION</t>
  </si>
  <si>
    <t>8.5.3</t>
  </si>
  <si>
    <t>OTROS CONVENIOS</t>
  </si>
  <si>
    <t xml:space="preserve"> EDIFICACIÓN NO HABITACIONAL </t>
  </si>
  <si>
    <t xml:space="preserve"> TRABAJOS DE ACABADOS EN EDIFICACIONES Y OTROS TRABAJOS ESPECIALIZADOS </t>
  </si>
  <si>
    <t xml:space="preserve"> HORAS EXTRAORDINARIAS</t>
  </si>
  <si>
    <t>3.5.2</t>
  </si>
  <si>
    <t xml:space="preserve">INSTALACION REPARACIÓN Y MANTENIMIENTO DE MOBILIARIO Y EQUIPO DE ADMÓN., EDUCACIONAL Y RECR </t>
  </si>
  <si>
    <t xml:space="preserve"> AYUDAS SOCIALES A PERSONAS  </t>
  </si>
  <si>
    <t xml:space="preserve">GRATIFICACION DE FIN DE AÑO </t>
  </si>
  <si>
    <t xml:space="preserve">SERVICIOS DE CAPACITACION </t>
  </si>
  <si>
    <t>CONST. DE OBRAS PARA EL ABASTECIMIENTO DE AGUA, ELECTRICIDAD Y TELECOMUNICACIONES EN PROCESO</t>
  </si>
  <si>
    <t>CONSTRUCCIÓN DE VÍAS DE COMUNICACIÓN EN PROCESO</t>
  </si>
  <si>
    <t xml:space="preserve">HONORARIOS ASIMILABLES A SALARIOS </t>
  </si>
  <si>
    <t>2.2.3</t>
  </si>
  <si>
    <t>2.4.2</t>
  </si>
  <si>
    <t>2.4.7</t>
  </si>
  <si>
    <t>2.4.8</t>
  </si>
  <si>
    <t xml:space="preserve">MATERIALES COMPLEMENTARIOS </t>
  </si>
  <si>
    <t xml:space="preserve">PRENDAS DE SEGURIDAD Y PROTECCION PERSONAL </t>
  </si>
  <si>
    <t>3.1.8</t>
  </si>
  <si>
    <t>SERVICIOS POSTALES Y TELEGRÁFICOS</t>
  </si>
  <si>
    <t>3.4.4</t>
  </si>
  <si>
    <t>SEGUROS DE RESPONSABILIDAD PATRIMONIAL Y FIANZAS</t>
  </si>
  <si>
    <t>3.5.3</t>
  </si>
  <si>
    <t>INSTALACIÓN, REPARACIÓN Y MANTENIMIENTO DE EQUIPO DE CÓMPUTO Y TECNOLOGÍAS DE LA INFORMACIÓN</t>
  </si>
  <si>
    <t>3.5.6</t>
  </si>
  <si>
    <t>REPARACIÓN Y MANTENIMIENTO DE EQUIPO DE DEFENSA Y SEGURIDAD</t>
  </si>
  <si>
    <t xml:space="preserve">VIATICOS EN EL PAIS </t>
  </si>
  <si>
    <t>3</t>
  </si>
  <si>
    <t xml:space="preserve">COMPENSACIONES </t>
  </si>
  <si>
    <t>ARTÍCULOS METÁLICOS PARA LA CONSTRUCCIÓN</t>
  </si>
  <si>
    <t>MATERIALES COMPLEMENTARIOS</t>
  </si>
  <si>
    <t>2.7</t>
  </si>
  <si>
    <t>2.8.1</t>
  </si>
  <si>
    <t xml:space="preserve">SUSTANCIAS Y MATERIALES EXPLOSIVOS </t>
  </si>
  <si>
    <t>2.9</t>
  </si>
  <si>
    <t xml:space="preserve">   HERRAMIENTAS, REFACCIONES Y ACCESORIOS MENORES</t>
  </si>
  <si>
    <t xml:space="preserve">      HERRAMIENTAS MENORES</t>
  </si>
  <si>
    <t xml:space="preserve">      REFACCIONES Y ACCESORIOS MENORES DE EDIFICIOS</t>
  </si>
  <si>
    <t xml:space="preserve">      REFACCIONES Y ACCESORIOS MENORES DE MOBILIARIO Y EQUIPO DE ADMINISTRACIÓN, EDUCACIONAL Y RECREATIVO</t>
  </si>
  <si>
    <t>3.6</t>
  </si>
  <si>
    <t>5.2</t>
  </si>
  <si>
    <t>5.5</t>
  </si>
  <si>
    <t>5.5.1</t>
  </si>
  <si>
    <t>EQUIPO DE DEFENSA Y SEGURIDAD</t>
  </si>
  <si>
    <t xml:space="preserve">OTROS EQUIPOS </t>
  </si>
  <si>
    <t>CEMENTO Y PRODUCTOS DE CONCRETO</t>
  </si>
  <si>
    <t xml:space="preserve">MATERIALES, UTILES DE IMPRESIÓN Y REPRODUCCION </t>
  </si>
  <si>
    <t>3.3</t>
  </si>
  <si>
    <t>1.7</t>
  </si>
  <si>
    <t xml:space="preserve">   ALIMENTOS Y UTENSILIOS</t>
  </si>
  <si>
    <t>UTENSILIOS PARA EL SERVICIO DE ALIMENTACIÓN</t>
  </si>
  <si>
    <t>3.4</t>
  </si>
  <si>
    <t>3.8</t>
  </si>
  <si>
    <t>MUNICIPIO DE MINERAL DE LA REFORMA, HGO.</t>
  </si>
  <si>
    <t>5.4</t>
  </si>
  <si>
    <t>3.2.5</t>
  </si>
  <si>
    <t>ARRENDAMIENTO DE EQUIPO DE TRANSPORTE</t>
  </si>
  <si>
    <t>3.3.5</t>
  </si>
  <si>
    <t>SERVICIOS DE INVESTIGACIÓN CIENTÍFICA Y DESARROLLO</t>
  </si>
  <si>
    <t>5.3</t>
  </si>
  <si>
    <t>5.3.1</t>
  </si>
  <si>
    <t xml:space="preserve">EQUIPO MÉDICO Y DE LABORATORIO </t>
  </si>
  <si>
    <t xml:space="preserve">MATERIALES UTILES EQUIPOS MENORES DE TECNOLOGIAS DE LA INFORMACION Y COMUNICACIONES </t>
  </si>
  <si>
    <t xml:space="preserve">OTROS MATERIALES Y ARTICULOS DE CONSTRUCCION Y REPARACION </t>
  </si>
  <si>
    <t xml:space="preserve">EQUIPOS MENORES DE TECNOLOGIAS DE LA INFORMACION Y COMUNICACIONES </t>
  </si>
  <si>
    <t xml:space="preserve">ARTICULOS DEPORTIVOS </t>
  </si>
  <si>
    <t xml:space="preserve">OTRAS PRESTACIONES SOCIALES Y ECONOMICAS </t>
  </si>
  <si>
    <t xml:space="preserve">INDEMNIZACIONES </t>
  </si>
  <si>
    <t xml:space="preserve"> SERVICIOS FINANCIEROS Y BANCARIOS </t>
  </si>
  <si>
    <t xml:space="preserve"> SERVICIOS FINANCIEROS, BANCARIOS Y COMERCIALES </t>
  </si>
  <si>
    <t xml:space="preserve">VESTUARIOS Y UNIFORMES </t>
  </si>
  <si>
    <t>DIVISIÓN DE TERRENOS Y CONSTRUCCIÓN DE  OBRAS DE URBANIZACIÓN</t>
  </si>
  <si>
    <t>4.3.1</t>
  </si>
  <si>
    <t xml:space="preserve">SUBSIDIOS A LA PRODUCCION </t>
  </si>
  <si>
    <t>EQUIPO E INSTRUMENTAL MÉDICO Y DE LABORATORIO</t>
  </si>
  <si>
    <t>1.4</t>
  </si>
  <si>
    <t>1.4.1</t>
  </si>
  <si>
    <t xml:space="preserve">APORTACIONES DE SEGURIDAD SOCIAL </t>
  </si>
  <si>
    <t xml:space="preserve">SEGURIDAD SOCIAL </t>
  </si>
  <si>
    <t xml:space="preserve">PROGRAMA EQUIPO Y MAQUINARIA </t>
  </si>
  <si>
    <t>9.9</t>
  </si>
  <si>
    <t>9.9.1</t>
  </si>
  <si>
    <t>ADEUDOS DE EJERCICIOS FISCALES ANTERIORES (ADEFAS)</t>
  </si>
  <si>
    <t>ADEUDOS DE EJERCICIOS FISCALES ANTERIORES</t>
  </si>
  <si>
    <t xml:space="preserve">ESTIMULOS </t>
  </si>
  <si>
    <t xml:space="preserve">BECAS Y OTRAS AYUDAS PARA PROGRAMAS DE CAPACITACION </t>
  </si>
  <si>
    <t xml:space="preserve">IMPUESTO ESPECIAL SOBRE PRODUCCION Y SERVICIOS (IEPS) </t>
  </si>
  <si>
    <t xml:space="preserve">TRABAJOS DE ACABADOS EN EDIFICACIONES Y OTROS TRABAJOS ESPECIALIZADOS </t>
  </si>
  <si>
    <t>FONDO PARA ESTABILIZACION DE LOS INGRESOS DE LAS ENTIDADES FEDERATIVAS (FEIEF)</t>
  </si>
  <si>
    <t xml:space="preserve">Febrero </t>
  </si>
  <si>
    <t>Enero</t>
  </si>
  <si>
    <t xml:space="preserve">Total </t>
  </si>
  <si>
    <t>Diferencia</t>
  </si>
  <si>
    <t>Marzo</t>
  </si>
  <si>
    <t>Abril</t>
  </si>
  <si>
    <t>Mayo</t>
  </si>
  <si>
    <t>Junio</t>
  </si>
  <si>
    <t>Agosto</t>
  </si>
  <si>
    <t>Septiembre</t>
  </si>
  <si>
    <t>Julio</t>
  </si>
  <si>
    <t>ANALITICO MENSUAL DE EGRESOS PAGADOS POR FUENTE DE FINANCIAMIENTO</t>
  </si>
  <si>
    <t>COG</t>
  </si>
  <si>
    <t>Presupuesto Aprobado</t>
  </si>
  <si>
    <t>Presupuesto Modificado</t>
  </si>
  <si>
    <t>APORTACIONES DE SEGURIDAD SOCIAL</t>
  </si>
  <si>
    <t>4</t>
  </si>
  <si>
    <t>FOMENTO AGROPECUARIO</t>
  </si>
  <si>
    <t>ISR</t>
  </si>
  <si>
    <t>DEL 01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</si>
</sst>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2"/>
      <name val="Calibri Light"/>
      <family val="2"/>
    </font>
    <font>
      <sz val="12"/>
      <name val="Calibri Light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44">
    <xf numFmtId="0" fontId="0" fillId="0" borderId="0" xfId="0"/>
    <xf numFmtId="43" fontId="2" fillId="0" borderId="0" xfId="1" applyFont="1" applyFill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2" fillId="0" borderId="0" xfId="0" applyFont="1" applyAlignment="1">
      <alignment horizontal="left" wrapText="1"/>
    </xf>
    <xf numFmtId="0" fontId="3" fillId="0" borderId="0" xfId="0" applyFont="1" applyFill="1" applyAlignment="1">
      <alignment horizontal="left" wrapText="1"/>
    </xf>
    <xf numFmtId="43" fontId="3" fillId="0" borderId="0" xfId="1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49" fontId="2" fillId="0" borderId="0" xfId="1" applyNumberFormat="1" applyFont="1" applyFill="1" applyAlignment="1">
      <alignment horizontal="left" wrapText="1"/>
    </xf>
    <xf numFmtId="4" fontId="2" fillId="0" borderId="0" xfId="1" applyNumberFormat="1" applyFont="1" applyFill="1" applyAlignment="1">
      <alignment wrapText="1"/>
    </xf>
    <xf numFmtId="49" fontId="2" fillId="0" borderId="0" xfId="0" applyNumberFormat="1" applyFont="1" applyFill="1" applyAlignment="1">
      <alignment horizontal="left" wrapText="1"/>
    </xf>
    <xf numFmtId="4" fontId="2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4" fontId="3" fillId="0" borderId="0" xfId="0" applyNumberFormat="1" applyFont="1" applyFill="1" applyAlignment="1">
      <alignment wrapText="1"/>
    </xf>
    <xf numFmtId="4" fontId="0" fillId="0" borderId="0" xfId="0" applyNumberFormat="1" applyAlignment="1">
      <alignment wrapText="1"/>
    </xf>
    <xf numFmtId="4" fontId="3" fillId="0" borderId="0" xfId="1" applyNumberFormat="1" applyFont="1" applyFill="1" applyAlignment="1">
      <alignment wrapText="1"/>
    </xf>
    <xf numFmtId="49" fontId="3" fillId="0" borderId="0" xfId="1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wrapText="1"/>
    </xf>
    <xf numFmtId="4" fontId="2" fillId="2" borderId="0" xfId="0" applyNumberFormat="1" applyFont="1" applyFill="1" applyAlignment="1">
      <alignment horizontal="center" vertical="center" wrapText="1"/>
    </xf>
    <xf numFmtId="4" fontId="5" fillId="2" borderId="0" xfId="1" applyNumberFormat="1" applyFont="1" applyFill="1" applyAlignment="1">
      <alignment wrapText="1"/>
    </xf>
    <xf numFmtId="4" fontId="0" fillId="0" borderId="0" xfId="1" applyNumberFormat="1" applyFont="1" applyAlignment="1">
      <alignment wrapText="1"/>
    </xf>
    <xf numFmtId="4" fontId="1" fillId="0" borderId="0" xfId="1" applyNumberFormat="1" applyFont="1" applyAlignment="1">
      <alignment wrapText="1"/>
    </xf>
    <xf numFmtId="4" fontId="7" fillId="0" borderId="0" xfId="1" applyNumberFormat="1" applyFont="1" applyFill="1" applyAlignment="1">
      <alignment wrapText="1"/>
    </xf>
    <xf numFmtId="4" fontId="5" fillId="2" borderId="0" xfId="1" applyNumberFormat="1" applyFont="1" applyFill="1" applyAlignment="1">
      <alignment vertical="center" wrapText="1"/>
    </xf>
    <xf numFmtId="4" fontId="5" fillId="2" borderId="0" xfId="1" applyNumberFormat="1" applyFont="1" applyFill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4" fontId="0" fillId="3" borderId="0" xfId="1" applyNumberFormat="1" applyFont="1" applyFill="1" applyAlignment="1">
      <alignment wrapText="1"/>
    </xf>
    <xf numFmtId="49" fontId="3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" fontId="5" fillId="0" borderId="0" xfId="1" applyNumberFormat="1" applyFont="1" applyFill="1" applyAlignment="1"/>
    <xf numFmtId="4" fontId="2" fillId="0" borderId="0" xfId="0" applyNumberFormat="1" applyFont="1" applyFill="1" applyAlignment="1">
      <alignment horizontal="center"/>
    </xf>
    <xf numFmtId="0" fontId="3" fillId="0" borderId="0" xfId="0" applyFont="1" applyFill="1" applyAlignment="1"/>
    <xf numFmtId="49" fontId="2" fillId="0" borderId="0" xfId="0" applyNumberFormat="1" applyFont="1" applyFill="1" applyAlignment="1">
      <alignment horizontal="left"/>
    </xf>
    <xf numFmtId="4" fontId="3" fillId="0" borderId="0" xfId="1" applyNumberFormat="1" applyFont="1" applyFill="1" applyAlignment="1"/>
    <xf numFmtId="4" fontId="3" fillId="0" borderId="0" xfId="0" applyNumberFormat="1" applyFont="1" applyFill="1" applyAlignment="1"/>
    <xf numFmtId="0" fontId="0" fillId="0" borderId="0" xfId="0" applyAlignment="1">
      <alignment wrapText="1"/>
    </xf>
    <xf numFmtId="49" fontId="5" fillId="2" borderId="0" xfId="0" applyNumberFormat="1" applyFont="1" applyFill="1" applyAlignment="1">
      <alignment horizontal="left" wrapText="1"/>
    </xf>
    <xf numFmtId="49" fontId="5" fillId="2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 vertical="top" wrapText="1"/>
    </xf>
    <xf numFmtId="49" fontId="5" fillId="2" borderId="0" xfId="0" applyNumberFormat="1" applyFont="1" applyFill="1" applyAlignment="1">
      <alignment wrapText="1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61852</xdr:colOff>
      <xdr:row>473</xdr:row>
      <xdr:rowOff>108487</xdr:rowOff>
    </xdr:from>
    <xdr:to>
      <xdr:col>11</xdr:col>
      <xdr:colOff>816430</xdr:colOff>
      <xdr:row>488</xdr:row>
      <xdr:rowOff>108487</xdr:rowOff>
    </xdr:to>
    <xdr:sp macro="" textlink="">
      <xdr:nvSpPr>
        <xdr:cNvPr id="4" name="3 CuadroTexto"/>
        <xdr:cNvSpPr txBox="1"/>
      </xdr:nvSpPr>
      <xdr:spPr>
        <a:xfrm>
          <a:off x="4428508" y="139408519"/>
          <a:ext cx="9871364" cy="2783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________________________________________________________                                              </a:t>
          </a:r>
          <a:r>
            <a:rPr lang="es-MX" sz="1100" baseline="0"/>
            <a:t> _</a:t>
          </a:r>
          <a:r>
            <a:rPr lang="es-MX" sz="1100"/>
            <a:t>________________________________________________________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/>
            <a:t>                               </a:t>
          </a:r>
          <a:r>
            <a:rPr lang="es-MX" sz="1100" baseline="0"/>
            <a:t>   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L.C. JOSÉ REYES BAÑOS ORTIZ                                                                                                           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C. MA DE LA LUZ NERI ESTRADA </a:t>
          </a:r>
          <a:r>
            <a:rPr lang="es-MX" sz="1100"/>
            <a:t>                                                            </a:t>
          </a:r>
        </a:p>
        <a:p>
          <a:r>
            <a:rPr lang="es-MX" sz="1100"/>
            <a:t>                   </a:t>
          </a:r>
          <a:r>
            <a:rPr lang="es-MX" sz="1100" baseline="0"/>
            <a:t>     </a:t>
          </a:r>
          <a:r>
            <a:rPr lang="es-MX" sz="1100"/>
            <a:t>                    TESORERO MUNICIPAL                                                                                                                                       SINDICO HACENDARIO </a:t>
          </a:r>
        </a:p>
        <a:p>
          <a:endParaRPr lang="es-MX" sz="1100"/>
        </a:p>
        <a:p>
          <a:endParaRPr lang="es-MX" sz="1100"/>
        </a:p>
        <a:p>
          <a:r>
            <a:rPr lang="es-MX" sz="1100"/>
            <a:t>                                                       </a:t>
          </a:r>
        </a:p>
        <a:p>
          <a:endParaRPr lang="es-MX" sz="1100"/>
        </a:p>
        <a:p>
          <a:r>
            <a:rPr lang="es-MX" sz="1100"/>
            <a:t>                                                                                            __________________________________________________________</a:t>
          </a:r>
        </a:p>
        <a:p>
          <a:r>
            <a:rPr lang="es-MX" sz="1100"/>
            <a:t>                                                          </a:t>
          </a:r>
          <a:r>
            <a:rPr lang="es-MX" sz="1100" baseline="0"/>
            <a:t>   </a:t>
          </a:r>
          <a:r>
            <a:rPr lang="es-MX" sz="1100"/>
            <a:t> </a:t>
          </a:r>
          <a:r>
            <a:rPr lang="es-MX" sz="1100" baseline="0"/>
            <a:t>                                                                     C. RUBÉN CONTRERAS GÓMEZ</a:t>
          </a:r>
          <a:endParaRPr lang="es-MX" sz="1100"/>
        </a:p>
        <a:p>
          <a:r>
            <a:rPr lang="es-MX" sz="1100"/>
            <a:t>                                                                                                                  PRESIDENTE DEL CONSEJO MUNICIPAL INTERINO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6"/>
  <sheetViews>
    <sheetView tabSelected="1" view="pageBreakPreview" zoomScale="77" zoomScaleNormal="100" zoomScaleSheetLayoutView="77" workbookViewId="0">
      <pane ySplit="4" topLeftCell="A5" activePane="bottomLeft" state="frozen"/>
      <selection activeCell="B26" sqref="B26"/>
      <selection pane="bottomLeft" activeCell="J11" sqref="J11"/>
    </sheetView>
  </sheetViews>
  <sheetFormatPr baseColWidth="10" defaultRowHeight="15" x14ac:dyDescent="0.25"/>
  <cols>
    <col min="1" max="1" width="7.85546875" style="19" customWidth="1"/>
    <col min="2" max="2" width="39.7109375" style="3" customWidth="1"/>
    <col min="3" max="3" width="18" style="13" customWidth="1"/>
    <col min="4" max="4" width="18.140625" style="13" customWidth="1"/>
    <col min="5" max="5" width="17.42578125" style="13" customWidth="1"/>
    <col min="6" max="6" width="16.85546875" style="13" customWidth="1"/>
    <col min="7" max="7" width="17.140625" style="13" customWidth="1"/>
    <col min="8" max="8" width="16.7109375" style="13" customWidth="1"/>
    <col min="9" max="9" width="16.28515625" style="13" customWidth="1"/>
    <col min="10" max="11" width="17" style="13" customWidth="1"/>
    <col min="12" max="12" width="17.85546875" style="13" customWidth="1"/>
    <col min="13" max="13" width="16.140625" style="13" customWidth="1"/>
    <col min="14" max="14" width="17.42578125" style="13" customWidth="1"/>
    <col min="15" max="15" width="17.28515625" style="13" customWidth="1"/>
    <col min="16" max="16384" width="11.42578125" style="3"/>
  </cols>
  <sheetData>
    <row r="1" spans="1:15" x14ac:dyDescent="0.25">
      <c r="A1" s="41" t="s">
        <v>259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x14ac:dyDescent="0.25">
      <c r="A2" s="41" t="s">
        <v>306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18.75" customHeight="1" x14ac:dyDescent="0.25">
      <c r="A3" s="42" t="s">
        <v>314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5" ht="27.75" customHeight="1" x14ac:dyDescent="0.25">
      <c r="A4" s="17" t="s">
        <v>307</v>
      </c>
      <c r="B4" s="18" t="s">
        <v>0</v>
      </c>
      <c r="C4" s="20" t="s">
        <v>308</v>
      </c>
      <c r="D4" s="20" t="s">
        <v>309</v>
      </c>
      <c r="E4" s="20" t="s">
        <v>296</v>
      </c>
      <c r="F4" s="20" t="s">
        <v>295</v>
      </c>
      <c r="G4" s="20" t="s">
        <v>299</v>
      </c>
      <c r="H4" s="20" t="s">
        <v>300</v>
      </c>
      <c r="I4" s="20" t="s">
        <v>301</v>
      </c>
      <c r="J4" s="20" t="s">
        <v>302</v>
      </c>
      <c r="K4" s="20" t="s">
        <v>305</v>
      </c>
      <c r="L4" s="20" t="s">
        <v>303</v>
      </c>
      <c r="M4" s="20" t="s">
        <v>304</v>
      </c>
      <c r="N4" s="20" t="s">
        <v>297</v>
      </c>
      <c r="O4" s="20" t="s">
        <v>298</v>
      </c>
    </row>
    <row r="5" spans="1:15" s="34" customFormat="1" ht="14.25" customHeight="1" x14ac:dyDescent="0.25">
      <c r="A5" s="30"/>
      <c r="B5" s="31"/>
      <c r="C5" s="32"/>
      <c r="D5" s="32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s="12" customFormat="1" ht="15.75" x14ac:dyDescent="0.25">
      <c r="A6" s="39" t="s">
        <v>26</v>
      </c>
      <c r="B6" s="39"/>
      <c r="C6" s="21">
        <f t="shared" ref="C6:J6" si="0">+C7+C21+C43+C84+C93+C109+C116+C119</f>
        <v>163645594</v>
      </c>
      <c r="D6" s="21">
        <f t="shared" si="0"/>
        <v>163716813.99999997</v>
      </c>
      <c r="E6" s="21">
        <f t="shared" si="0"/>
        <v>15939336.260000002</v>
      </c>
      <c r="F6" s="21">
        <f t="shared" si="0"/>
        <v>22347724.77</v>
      </c>
      <c r="G6" s="21">
        <f t="shared" si="0"/>
        <v>24447538.580000002</v>
      </c>
      <c r="H6" s="21">
        <f t="shared" si="0"/>
        <v>10084388.050000001</v>
      </c>
      <c r="I6" s="21">
        <f t="shared" si="0"/>
        <v>4835245.0599999996</v>
      </c>
      <c r="J6" s="21">
        <f t="shared" si="0"/>
        <v>10096404.57</v>
      </c>
      <c r="K6" s="21">
        <f>+K7+K21+K43+K84+K93+K109+K116+K119</f>
        <v>11719310.68</v>
      </c>
      <c r="L6" s="21">
        <f t="shared" ref="L6:M6" si="1">+L7+L21+L43+L84+L93+L109+L116+L119</f>
        <v>10509506.610000001</v>
      </c>
      <c r="M6" s="21">
        <f t="shared" si="1"/>
        <v>4256694.0999999996</v>
      </c>
      <c r="N6" s="21">
        <f>+N7+N21+N43+N84+N93+N109+N116+N119</f>
        <v>114236148.68000001</v>
      </c>
      <c r="O6" s="21">
        <f>+O7+O21+O43+O84+O93+O109+O116+O119</f>
        <v>49480665.32</v>
      </c>
    </row>
    <row r="7" spans="1:15" x14ac:dyDescent="0.25">
      <c r="A7" s="8">
        <v>1</v>
      </c>
      <c r="B7" s="1" t="s">
        <v>1</v>
      </c>
      <c r="C7" s="9">
        <f t="shared" ref="C7:O7" si="2">+C8+C11+C13+C18</f>
        <v>27250594</v>
      </c>
      <c r="D7" s="9">
        <f t="shared" si="2"/>
        <v>43415404.359999992</v>
      </c>
      <c r="E7" s="9">
        <f t="shared" si="2"/>
        <v>3708832.3899999997</v>
      </c>
      <c r="F7" s="9">
        <f t="shared" si="2"/>
        <v>3263578.63</v>
      </c>
      <c r="G7" s="9">
        <f t="shared" si="2"/>
        <v>2837632.12</v>
      </c>
      <c r="H7" s="9">
        <f t="shared" si="2"/>
        <v>2897324.25</v>
      </c>
      <c r="I7" s="9">
        <f t="shared" si="2"/>
        <v>250085.57</v>
      </c>
      <c r="J7" s="9">
        <f>+J8+J11+J13+J18</f>
        <v>1009964</v>
      </c>
      <c r="K7" s="9">
        <f t="shared" si="2"/>
        <v>2449228.86</v>
      </c>
      <c r="L7" s="9">
        <f t="shared" si="2"/>
        <v>509091.23</v>
      </c>
      <c r="M7" s="9">
        <f t="shared" si="2"/>
        <v>1181339</v>
      </c>
      <c r="N7" s="9">
        <f>+N8+N11+N13+N18</f>
        <v>18107076.049999997</v>
      </c>
      <c r="O7" s="9">
        <f t="shared" si="2"/>
        <v>25308328.309999999</v>
      </c>
    </row>
    <row r="8" spans="1:15" s="2" customFormat="1" ht="30" x14ac:dyDescent="0.25">
      <c r="A8" s="10">
        <v>1.1000000000000001</v>
      </c>
      <c r="B8" s="2" t="s">
        <v>27</v>
      </c>
      <c r="C8" s="9">
        <f t="shared" ref="C8:O8" si="3">+C9+C10</f>
        <v>5850000</v>
      </c>
      <c r="D8" s="9">
        <f>+D9+D10</f>
        <v>12365660</v>
      </c>
      <c r="E8" s="9">
        <f t="shared" ref="E8:M8" si="4">+E9+E10</f>
        <v>446960</v>
      </c>
      <c r="F8" s="9">
        <f t="shared" si="4"/>
        <v>0</v>
      </c>
      <c r="G8" s="9">
        <f t="shared" si="4"/>
        <v>0</v>
      </c>
      <c r="H8" s="9">
        <f t="shared" si="4"/>
        <v>0</v>
      </c>
      <c r="I8" s="9">
        <f t="shared" si="4"/>
        <v>0</v>
      </c>
      <c r="J8" s="9">
        <f t="shared" si="4"/>
        <v>0</v>
      </c>
      <c r="K8" s="9">
        <f t="shared" si="4"/>
        <v>0</v>
      </c>
      <c r="L8" s="9">
        <f t="shared" si="4"/>
        <v>0</v>
      </c>
      <c r="M8" s="9">
        <f t="shared" si="4"/>
        <v>0</v>
      </c>
      <c r="N8" s="9">
        <f>+N9+N10</f>
        <v>446960</v>
      </c>
      <c r="O8" s="9">
        <f t="shared" si="3"/>
        <v>11918700</v>
      </c>
    </row>
    <row r="9" spans="1:15" x14ac:dyDescent="0.25">
      <c r="A9" s="5" t="s">
        <v>53</v>
      </c>
      <c r="B9" s="3" t="s">
        <v>54</v>
      </c>
      <c r="C9" s="15">
        <v>0</v>
      </c>
      <c r="D9" s="15">
        <v>446960</v>
      </c>
      <c r="E9" s="15">
        <v>446960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f>+E9+F9+G9+H9+I9+J9+K9+L9+M9</f>
        <v>446960</v>
      </c>
      <c r="O9" s="15">
        <f>+D9-N9</f>
        <v>0</v>
      </c>
    </row>
    <row r="10" spans="1:15" ht="30" x14ac:dyDescent="0.25">
      <c r="A10" s="5" t="s">
        <v>55</v>
      </c>
      <c r="B10" s="3" t="s">
        <v>56</v>
      </c>
      <c r="C10" s="15">
        <v>5850000</v>
      </c>
      <c r="D10" s="15">
        <v>11918700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f>+E10+F10+G10+H10+I10+J10+K10+L10+M10</f>
        <v>0</v>
      </c>
      <c r="O10" s="15">
        <f>+D10-N10</f>
        <v>11918700</v>
      </c>
    </row>
    <row r="11" spans="1:15" s="2" customFormat="1" ht="30" x14ac:dyDescent="0.25">
      <c r="A11" s="10">
        <v>1.2</v>
      </c>
      <c r="B11" s="2" t="s">
        <v>28</v>
      </c>
      <c r="C11" s="9">
        <f t="shared" ref="C11:M11" si="5">+C12</f>
        <v>13500000</v>
      </c>
      <c r="D11" s="9">
        <f t="shared" si="5"/>
        <v>21309632.879999999</v>
      </c>
      <c r="E11" s="9">
        <f t="shared" si="5"/>
        <v>2283857.3199999998</v>
      </c>
      <c r="F11" s="9">
        <f t="shared" si="5"/>
        <v>2340733.54</v>
      </c>
      <c r="G11" s="9">
        <f t="shared" si="5"/>
        <v>2457819.02</v>
      </c>
      <c r="H11" s="9">
        <f t="shared" si="5"/>
        <v>2572322</v>
      </c>
      <c r="I11" s="9">
        <f t="shared" si="5"/>
        <v>81980</v>
      </c>
      <c r="J11" s="9">
        <f t="shared" si="5"/>
        <v>988608</v>
      </c>
      <c r="K11" s="9">
        <f t="shared" si="5"/>
        <v>2414313</v>
      </c>
      <c r="L11" s="9">
        <f t="shared" si="5"/>
        <v>439447</v>
      </c>
      <c r="M11" s="9">
        <f t="shared" si="5"/>
        <v>776470</v>
      </c>
      <c r="N11" s="9">
        <f>+N12</f>
        <v>14355549.879999999</v>
      </c>
      <c r="O11" s="9">
        <f t="shared" ref="O11" si="6">+O12</f>
        <v>6954083</v>
      </c>
    </row>
    <row r="12" spans="1:15" x14ac:dyDescent="0.25">
      <c r="A12" s="5" t="s">
        <v>58</v>
      </c>
      <c r="B12" s="3" t="s">
        <v>59</v>
      </c>
      <c r="C12" s="15">
        <v>13500000</v>
      </c>
      <c r="D12" s="15">
        <v>21309632.879999999</v>
      </c>
      <c r="E12" s="15">
        <v>2283857.3199999998</v>
      </c>
      <c r="F12" s="15">
        <v>2340733.54</v>
      </c>
      <c r="G12" s="15">
        <v>2457819.02</v>
      </c>
      <c r="H12" s="22">
        <v>2572322</v>
      </c>
      <c r="I12" s="22">
        <v>81980</v>
      </c>
      <c r="J12" s="22">
        <v>988608</v>
      </c>
      <c r="K12" s="15">
        <v>2414313</v>
      </c>
      <c r="L12" s="15">
        <v>439447</v>
      </c>
      <c r="M12" s="15">
        <v>776470</v>
      </c>
      <c r="N12" s="15">
        <f>+E12+F12+G12+H12+I12+J12+K12+L12+M12</f>
        <v>14355549.879999999</v>
      </c>
      <c r="O12" s="15">
        <f>+D12-N12</f>
        <v>6954083</v>
      </c>
    </row>
    <row r="13" spans="1:15" s="2" customFormat="1" ht="30" x14ac:dyDescent="0.25">
      <c r="A13" s="10">
        <v>1.3</v>
      </c>
      <c r="B13" s="2" t="s">
        <v>2</v>
      </c>
      <c r="C13" s="9">
        <f>+C14+C17</f>
        <v>1700594</v>
      </c>
      <c r="D13" s="9">
        <f>+D14+D17</f>
        <v>6174557.79</v>
      </c>
      <c r="E13" s="9">
        <f t="shared" ref="E13:O13" si="7">+E14+E17</f>
        <v>68098.070000000007</v>
      </c>
      <c r="F13" s="9">
        <f t="shared" si="7"/>
        <v>138198.82</v>
      </c>
      <c r="G13" s="9">
        <f t="shared" si="7"/>
        <v>183206.36</v>
      </c>
      <c r="H13" s="9">
        <f t="shared" si="7"/>
        <v>114528</v>
      </c>
      <c r="I13" s="9">
        <f t="shared" si="7"/>
        <v>0</v>
      </c>
      <c r="J13" s="9">
        <f>+J14+J17</f>
        <v>20604</v>
      </c>
      <c r="K13" s="9">
        <f t="shared" si="7"/>
        <v>59864</v>
      </c>
      <c r="L13" s="9">
        <f t="shared" si="7"/>
        <v>3463</v>
      </c>
      <c r="M13" s="9">
        <f t="shared" si="7"/>
        <v>23334</v>
      </c>
      <c r="N13" s="9">
        <f>+N14</f>
        <v>611296.25</v>
      </c>
      <c r="O13" s="9">
        <f t="shared" si="7"/>
        <v>5563261.54</v>
      </c>
    </row>
    <row r="14" spans="1:15" s="2" customFormat="1" ht="30" x14ac:dyDescent="0.25">
      <c r="A14" s="7" t="s">
        <v>60</v>
      </c>
      <c r="B14" s="2" t="s">
        <v>61</v>
      </c>
      <c r="C14" s="9">
        <f t="shared" ref="C14:M14" si="8">+C15+C16</f>
        <v>950000</v>
      </c>
      <c r="D14" s="9">
        <f t="shared" ref="D14" si="9">+D15+D16</f>
        <v>5584036.6200000001</v>
      </c>
      <c r="E14" s="9">
        <f t="shared" si="8"/>
        <v>14815.92</v>
      </c>
      <c r="F14" s="9">
        <f t="shared" si="8"/>
        <v>29177.8</v>
      </c>
      <c r="G14" s="9">
        <f t="shared" si="8"/>
        <v>36291.360000000001</v>
      </c>
      <c r="H14" s="9">
        <f t="shared" si="8"/>
        <v>25924</v>
      </c>
      <c r="I14" s="9">
        <f t="shared" si="8"/>
        <v>0</v>
      </c>
      <c r="J14" s="9">
        <f t="shared" si="8"/>
        <v>3844</v>
      </c>
      <c r="K14" s="9">
        <f>+K15+K16</f>
        <v>33925</v>
      </c>
      <c r="L14" s="9">
        <f t="shared" si="8"/>
        <v>1623</v>
      </c>
      <c r="M14" s="9">
        <f t="shared" si="8"/>
        <v>16834</v>
      </c>
      <c r="N14" s="9">
        <f>+N15+N16+N17</f>
        <v>611296.25</v>
      </c>
      <c r="O14" s="9">
        <f t="shared" ref="O14" si="10">+O15+O16</f>
        <v>5421601.54</v>
      </c>
    </row>
    <row r="15" spans="1:15" x14ac:dyDescent="0.25">
      <c r="A15" s="5" t="s">
        <v>64</v>
      </c>
      <c r="B15" s="3" t="s">
        <v>62</v>
      </c>
      <c r="C15" s="15">
        <v>0</v>
      </c>
      <c r="D15" s="15">
        <v>200000</v>
      </c>
      <c r="E15" s="15">
        <v>14815.92</v>
      </c>
      <c r="F15" s="15">
        <v>29177.8</v>
      </c>
      <c r="G15" s="15">
        <v>36291.360000000001</v>
      </c>
      <c r="H15" s="22">
        <v>25924</v>
      </c>
      <c r="I15" s="22">
        <v>0</v>
      </c>
      <c r="J15" s="22">
        <v>3844</v>
      </c>
      <c r="K15" s="15">
        <v>33925</v>
      </c>
      <c r="L15" s="15">
        <v>1623</v>
      </c>
      <c r="M15" s="15">
        <v>16834</v>
      </c>
      <c r="N15" s="15">
        <f>+E15+F15+G15+H15+I15+J15+K15+L15+M15</f>
        <v>162435.08000000002</v>
      </c>
      <c r="O15" s="15">
        <f>+D15-N15</f>
        <v>37564.919999999984</v>
      </c>
    </row>
    <row r="16" spans="1:15" x14ac:dyDescent="0.25">
      <c r="A16" s="5" t="s">
        <v>65</v>
      </c>
      <c r="B16" s="3" t="s">
        <v>213</v>
      </c>
      <c r="C16" s="15">
        <v>950000</v>
      </c>
      <c r="D16" s="15">
        <v>5384036.6200000001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f>+E16+F16+G16+H16+I16+J16+K16+L16+M16</f>
        <v>0</v>
      </c>
      <c r="O16" s="15">
        <f t="shared" ref="O16:O17" si="11">+D16-N16</f>
        <v>5384036.6200000001</v>
      </c>
    </row>
    <row r="17" spans="1:15" x14ac:dyDescent="0.25">
      <c r="A17" s="5" t="s">
        <v>66</v>
      </c>
      <c r="B17" s="3" t="s">
        <v>67</v>
      </c>
      <c r="C17" s="15">
        <v>750594</v>
      </c>
      <c r="D17" s="15">
        <v>590521.17000000004</v>
      </c>
      <c r="E17" s="15">
        <v>53282.15</v>
      </c>
      <c r="F17" s="15">
        <v>109021.02</v>
      </c>
      <c r="G17" s="15">
        <v>146915</v>
      </c>
      <c r="H17" s="22">
        <v>88604</v>
      </c>
      <c r="I17" s="22">
        <v>0</v>
      </c>
      <c r="J17" s="22">
        <v>16760</v>
      </c>
      <c r="K17" s="15">
        <v>25939</v>
      </c>
      <c r="L17" s="15">
        <v>1840</v>
      </c>
      <c r="M17" s="15">
        <v>6500</v>
      </c>
      <c r="N17" s="15">
        <f>+E17+F17+G17+H17+I17+J17+K17+L17+M17</f>
        <v>448861.17000000004</v>
      </c>
      <c r="O17" s="15">
        <f t="shared" si="11"/>
        <v>141660</v>
      </c>
    </row>
    <row r="18" spans="1:15" s="2" customFormat="1" ht="30" x14ac:dyDescent="0.25">
      <c r="A18" s="10">
        <v>1.5</v>
      </c>
      <c r="B18" s="2" t="s">
        <v>4</v>
      </c>
      <c r="C18" s="9">
        <f>+C19+C20</f>
        <v>6200000</v>
      </c>
      <c r="D18" s="9">
        <f t="shared" ref="D18:O18" si="12">+D19+D20</f>
        <v>3565553.69</v>
      </c>
      <c r="E18" s="9">
        <f t="shared" si="12"/>
        <v>909917</v>
      </c>
      <c r="F18" s="9">
        <f t="shared" si="12"/>
        <v>784646.27</v>
      </c>
      <c r="G18" s="9">
        <f t="shared" si="12"/>
        <v>196606.74</v>
      </c>
      <c r="H18" s="9">
        <f t="shared" si="12"/>
        <v>210474.25</v>
      </c>
      <c r="I18" s="9">
        <f t="shared" si="12"/>
        <v>168105.57</v>
      </c>
      <c r="J18" s="9">
        <f t="shared" si="12"/>
        <v>752</v>
      </c>
      <c r="K18" s="9">
        <f t="shared" si="12"/>
        <v>-24948.14</v>
      </c>
      <c r="L18" s="9">
        <f t="shared" si="12"/>
        <v>66181.23</v>
      </c>
      <c r="M18" s="9">
        <f t="shared" si="12"/>
        <v>381535</v>
      </c>
      <c r="N18" s="9">
        <f>+N19+N20</f>
        <v>2693269.9199999995</v>
      </c>
      <c r="O18" s="9">
        <f t="shared" si="12"/>
        <v>872283.77000000048</v>
      </c>
    </row>
    <row r="19" spans="1:15" x14ac:dyDescent="0.25">
      <c r="A19" s="5" t="s">
        <v>72</v>
      </c>
      <c r="B19" s="3" t="s">
        <v>73</v>
      </c>
      <c r="C19" s="15">
        <v>6000000</v>
      </c>
      <c r="D19" s="15">
        <v>3542921.69</v>
      </c>
      <c r="E19" s="15">
        <v>909917</v>
      </c>
      <c r="F19" s="15">
        <v>784646.27</v>
      </c>
      <c r="G19" s="15">
        <v>196606.74</v>
      </c>
      <c r="H19" s="22">
        <v>210474.25</v>
      </c>
      <c r="I19" s="22">
        <v>168105.57</v>
      </c>
      <c r="J19" s="22">
        <v>0</v>
      </c>
      <c r="K19" s="15">
        <v>-26828.14</v>
      </c>
      <c r="L19" s="15">
        <v>66181.23</v>
      </c>
      <c r="M19" s="15">
        <v>381535</v>
      </c>
      <c r="N19" s="15">
        <f>+E19+F19+G19+H19+I19+J19+K19+L19+M19</f>
        <v>2690637.9199999995</v>
      </c>
      <c r="O19" s="15">
        <f>+D19-N19</f>
        <v>852283.77000000048</v>
      </c>
    </row>
    <row r="20" spans="1:15" ht="30" x14ac:dyDescent="0.25">
      <c r="A20" s="5" t="s">
        <v>74</v>
      </c>
      <c r="B20" s="3" t="s">
        <v>4</v>
      </c>
      <c r="C20" s="15">
        <v>200000</v>
      </c>
      <c r="D20" s="15">
        <v>22632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752</v>
      </c>
      <c r="K20" s="15">
        <v>1880</v>
      </c>
      <c r="L20" s="15">
        <v>0</v>
      </c>
      <c r="M20" s="15">
        <v>0</v>
      </c>
      <c r="N20" s="15">
        <f>+E20+F20+G20+H20+I20+J20+K20+L20+M20</f>
        <v>2632</v>
      </c>
      <c r="O20" s="15">
        <f>+D20-N20</f>
        <v>20000</v>
      </c>
    </row>
    <row r="21" spans="1:15" s="2" customFormat="1" ht="15" customHeight="1" x14ac:dyDescent="0.25">
      <c r="A21" s="8">
        <v>2</v>
      </c>
      <c r="B21" s="1" t="s">
        <v>6</v>
      </c>
      <c r="C21" s="9">
        <f>+C22+C27+C29+C33+C35+C37+C41</f>
        <v>28585000</v>
      </c>
      <c r="D21" s="9">
        <f t="shared" ref="D21:O21" si="13">+D22+D27+D29+D33+D35+D37+D41</f>
        <v>30204976.629999999</v>
      </c>
      <c r="E21" s="9">
        <f t="shared" si="13"/>
        <v>1622954.29</v>
      </c>
      <c r="F21" s="9">
        <f t="shared" si="13"/>
        <v>3802202.2399999998</v>
      </c>
      <c r="G21" s="9">
        <f t="shared" si="13"/>
        <v>7631609.8200000003</v>
      </c>
      <c r="H21" s="9">
        <f t="shared" si="13"/>
        <v>971854.17</v>
      </c>
      <c r="I21" s="9">
        <f t="shared" si="13"/>
        <v>985664.84999999986</v>
      </c>
      <c r="J21" s="9">
        <f>+J22+J27+J29+J33+J35+J37+J41</f>
        <v>1652185.9500000002</v>
      </c>
      <c r="K21" s="9">
        <f>+K22+K27+K29+K33+K35+K37+K41</f>
        <v>2394075.63</v>
      </c>
      <c r="L21" s="9">
        <f t="shared" si="13"/>
        <v>2268392.36</v>
      </c>
      <c r="M21" s="9">
        <f t="shared" si="13"/>
        <v>376696.75</v>
      </c>
      <c r="N21" s="9">
        <f>+N22+N27+N29+N33+N35+N37+N41</f>
        <v>21705636.059999995</v>
      </c>
      <c r="O21" s="9">
        <f t="shared" si="13"/>
        <v>8499340.5700000003</v>
      </c>
    </row>
    <row r="22" spans="1:15" s="2" customFormat="1" ht="25.5" customHeight="1" x14ac:dyDescent="0.25">
      <c r="A22" s="7">
        <v>2.1</v>
      </c>
      <c r="B22" s="2" t="s">
        <v>49</v>
      </c>
      <c r="C22" s="9">
        <f>+C23+C24+C25+C26</f>
        <v>6860000</v>
      </c>
      <c r="D22" s="9">
        <f t="shared" ref="D22:M22" si="14">+D23+D24+D25+D26</f>
        <v>6161978.6599999992</v>
      </c>
      <c r="E22" s="9">
        <f t="shared" si="14"/>
        <v>284053.71999999997</v>
      </c>
      <c r="F22" s="9">
        <f t="shared" si="14"/>
        <v>1344679.8399999999</v>
      </c>
      <c r="G22" s="9">
        <f t="shared" si="14"/>
        <v>1252125.67</v>
      </c>
      <c r="H22" s="9">
        <f t="shared" si="14"/>
        <v>162686.52000000002</v>
      </c>
      <c r="I22" s="9">
        <f t="shared" si="14"/>
        <v>109150.62000000001</v>
      </c>
      <c r="J22" s="9">
        <f t="shared" si="14"/>
        <v>48670.05</v>
      </c>
      <c r="K22" s="9">
        <f>+K23+K24+K25+K26</f>
        <v>376182.56</v>
      </c>
      <c r="L22" s="9">
        <f t="shared" si="14"/>
        <v>416576.36000000004</v>
      </c>
      <c r="M22" s="9">
        <f t="shared" si="14"/>
        <v>126839.59</v>
      </c>
      <c r="N22" s="9">
        <f>+N23+N24+N25+N26</f>
        <v>4120964.9299999997</v>
      </c>
      <c r="O22" s="9">
        <f>+O23+O24+O25+O26</f>
        <v>2041013.7300000002</v>
      </c>
    </row>
    <row r="23" spans="1:15" ht="30" x14ac:dyDescent="0.25">
      <c r="A23" s="5" t="s">
        <v>76</v>
      </c>
      <c r="B23" s="3" t="s">
        <v>81</v>
      </c>
      <c r="C23" s="15">
        <v>3200000</v>
      </c>
      <c r="D23" s="15">
        <v>2762606.63</v>
      </c>
      <c r="E23" s="15">
        <v>246669.24</v>
      </c>
      <c r="F23" s="15">
        <v>417018.44</v>
      </c>
      <c r="G23" s="15">
        <v>891232.46</v>
      </c>
      <c r="H23" s="22">
        <v>94038.99</v>
      </c>
      <c r="I23" s="22">
        <v>82720.42</v>
      </c>
      <c r="J23" s="22">
        <v>35165.33</v>
      </c>
      <c r="K23" s="15">
        <v>175761.75</v>
      </c>
      <c r="L23" s="15">
        <v>223581.76</v>
      </c>
      <c r="M23" s="15">
        <v>82440.240000000005</v>
      </c>
      <c r="N23" s="15">
        <f>+E23+F23+G23+H23+I23+J23+K23+L23+M23</f>
        <v>2248628.63</v>
      </c>
      <c r="O23" s="15">
        <f t="shared" ref="O23:O42" si="15">+D23-N23</f>
        <v>513978</v>
      </c>
    </row>
    <row r="24" spans="1:15" ht="30" x14ac:dyDescent="0.25">
      <c r="A24" s="5" t="s">
        <v>77</v>
      </c>
      <c r="B24" s="3" t="s">
        <v>82</v>
      </c>
      <c r="C24" s="15">
        <v>2600000</v>
      </c>
      <c r="D24" s="15">
        <v>2030238.31</v>
      </c>
      <c r="E24" s="15">
        <v>0</v>
      </c>
      <c r="F24" s="15">
        <v>619510.75</v>
      </c>
      <c r="G24" s="15">
        <v>70381.08</v>
      </c>
      <c r="H24" s="15">
        <v>0</v>
      </c>
      <c r="I24" s="15">
        <v>0</v>
      </c>
      <c r="J24" s="15">
        <v>0</v>
      </c>
      <c r="K24" s="15">
        <v>194916.8</v>
      </c>
      <c r="L24" s="15">
        <v>44532.4</v>
      </c>
      <c r="M24" s="15">
        <v>0</v>
      </c>
      <c r="N24" s="15">
        <f t="shared" ref="N24:N26" si="16">+E24+F24+G24+H24+I24+J24+K24+L24+M24</f>
        <v>929341.02999999991</v>
      </c>
      <c r="O24" s="15">
        <f t="shared" si="15"/>
        <v>1100897.2800000003</v>
      </c>
    </row>
    <row r="25" spans="1:15" ht="45" x14ac:dyDescent="0.25">
      <c r="A25" s="5" t="s">
        <v>78</v>
      </c>
      <c r="B25" s="3" t="s">
        <v>83</v>
      </c>
      <c r="C25" s="15">
        <v>560000</v>
      </c>
      <c r="D25" s="15">
        <v>569186.47</v>
      </c>
      <c r="E25" s="15">
        <v>37384.480000000003</v>
      </c>
      <c r="F25" s="15">
        <v>107577.65</v>
      </c>
      <c r="G25" s="15">
        <v>67690.77</v>
      </c>
      <c r="H25" s="22">
        <v>18086.61</v>
      </c>
      <c r="I25" s="22">
        <v>25942.240000000002</v>
      </c>
      <c r="J25" s="22">
        <v>13504.72</v>
      </c>
      <c r="K25" s="15">
        <v>0</v>
      </c>
      <c r="L25" s="15">
        <v>50346.64</v>
      </c>
      <c r="M25" s="15">
        <v>44399.35</v>
      </c>
      <c r="N25" s="15">
        <f t="shared" si="16"/>
        <v>364932.45999999996</v>
      </c>
      <c r="O25" s="15">
        <f t="shared" si="15"/>
        <v>204254.01</v>
      </c>
    </row>
    <row r="26" spans="1:15" x14ac:dyDescent="0.25">
      <c r="A26" s="5" t="s">
        <v>80</v>
      </c>
      <c r="B26" s="3" t="s">
        <v>85</v>
      </c>
      <c r="C26" s="15">
        <v>500000</v>
      </c>
      <c r="D26" s="15">
        <v>799947.25</v>
      </c>
      <c r="E26" s="15">
        <v>0</v>
      </c>
      <c r="F26" s="15">
        <v>200573</v>
      </c>
      <c r="G26" s="15">
        <v>222821.36</v>
      </c>
      <c r="H26" s="22">
        <v>50560.92</v>
      </c>
      <c r="I26" s="22">
        <v>487.96</v>
      </c>
      <c r="J26" s="22">
        <v>0</v>
      </c>
      <c r="K26" s="15">
        <v>5504.01</v>
      </c>
      <c r="L26" s="15">
        <v>98115.56</v>
      </c>
      <c r="M26" s="15">
        <v>0</v>
      </c>
      <c r="N26" s="15">
        <f t="shared" si="16"/>
        <v>578062.81000000006</v>
      </c>
      <c r="O26" s="15">
        <f t="shared" si="15"/>
        <v>221884.43999999994</v>
      </c>
    </row>
    <row r="27" spans="1:15" s="2" customFormat="1" x14ac:dyDescent="0.25">
      <c r="A27" s="10">
        <v>2.2000000000000002</v>
      </c>
      <c r="B27" s="2" t="s">
        <v>7</v>
      </c>
      <c r="C27" s="9">
        <f>+C28</f>
        <v>700000</v>
      </c>
      <c r="D27" s="9">
        <f t="shared" ref="D27:O27" si="17">+D28</f>
        <v>968538.84</v>
      </c>
      <c r="E27" s="9">
        <f t="shared" si="17"/>
        <v>114983.92</v>
      </c>
      <c r="F27" s="9">
        <f t="shared" si="17"/>
        <v>134769.35999999999</v>
      </c>
      <c r="G27" s="9">
        <f t="shared" si="17"/>
        <v>68068.600000000006</v>
      </c>
      <c r="H27" s="9">
        <f t="shared" si="17"/>
        <v>64608</v>
      </c>
      <c r="I27" s="9">
        <f t="shared" si="17"/>
        <v>0</v>
      </c>
      <c r="J27" s="9">
        <f t="shared" si="17"/>
        <v>11600</v>
      </c>
      <c r="K27" s="9">
        <f>+K28</f>
        <v>134508.96</v>
      </c>
      <c r="L27" s="9">
        <f t="shared" si="17"/>
        <v>99523.92</v>
      </c>
      <c r="M27" s="9">
        <f t="shared" si="17"/>
        <v>26839</v>
      </c>
      <c r="N27" s="9">
        <f>+N28</f>
        <v>654901.76000000001</v>
      </c>
      <c r="O27" s="9">
        <f t="shared" si="17"/>
        <v>313637.07999999996</v>
      </c>
    </row>
    <row r="28" spans="1:15" ht="30" x14ac:dyDescent="0.25">
      <c r="A28" s="5" t="s">
        <v>86</v>
      </c>
      <c r="B28" s="3" t="s">
        <v>87</v>
      </c>
      <c r="C28" s="15">
        <v>700000</v>
      </c>
      <c r="D28" s="15">
        <v>968538.84</v>
      </c>
      <c r="E28" s="15">
        <v>114983.92</v>
      </c>
      <c r="F28" s="15">
        <v>134769.35999999999</v>
      </c>
      <c r="G28" s="15">
        <v>68068.600000000006</v>
      </c>
      <c r="H28" s="22">
        <v>64608</v>
      </c>
      <c r="I28" s="22">
        <v>0</v>
      </c>
      <c r="J28" s="22">
        <v>11600</v>
      </c>
      <c r="K28" s="15">
        <v>134508.96</v>
      </c>
      <c r="L28" s="15">
        <v>99523.92</v>
      </c>
      <c r="M28" s="15">
        <v>26839</v>
      </c>
      <c r="N28" s="15">
        <f t="shared" ref="N28" si="18">+E28+F28+G28+H28+I28+J28+K28+L28+M28</f>
        <v>654901.76000000001</v>
      </c>
      <c r="O28" s="15">
        <f t="shared" si="15"/>
        <v>313637.07999999996</v>
      </c>
    </row>
    <row r="29" spans="1:15" s="2" customFormat="1" ht="30" customHeight="1" x14ac:dyDescent="0.25">
      <c r="A29" s="10">
        <v>2.4</v>
      </c>
      <c r="B29" s="2" t="s">
        <v>29</v>
      </c>
      <c r="C29" s="9">
        <f>+C30+C32+C31</f>
        <v>5365000</v>
      </c>
      <c r="D29" s="9">
        <f t="shared" ref="D29:O29" si="19">+D30+D32+D31</f>
        <v>5191887.1400000006</v>
      </c>
      <c r="E29" s="9">
        <f t="shared" si="19"/>
        <v>147453.97</v>
      </c>
      <c r="F29" s="9">
        <f t="shared" si="19"/>
        <v>97160.94</v>
      </c>
      <c r="G29" s="9">
        <f t="shared" si="19"/>
        <v>2906592.32</v>
      </c>
      <c r="H29" s="9">
        <f t="shared" si="19"/>
        <v>200000</v>
      </c>
      <c r="I29" s="9">
        <f t="shared" si="19"/>
        <v>223196.34</v>
      </c>
      <c r="J29" s="9">
        <f t="shared" si="19"/>
        <v>506130.76</v>
      </c>
      <c r="K29" s="9">
        <f>+K30+K32+K31</f>
        <v>241352.81</v>
      </c>
      <c r="L29" s="9">
        <f t="shared" si="19"/>
        <v>55558.34</v>
      </c>
      <c r="M29" s="9">
        <f t="shared" si="19"/>
        <v>0</v>
      </c>
      <c r="N29" s="9">
        <f>+N30+N32+N31</f>
        <v>4377445.4799999995</v>
      </c>
      <c r="O29" s="9">
        <f t="shared" si="19"/>
        <v>814441.66000000038</v>
      </c>
    </row>
    <row r="30" spans="1:15" x14ac:dyDescent="0.25">
      <c r="A30" s="5" t="s">
        <v>88</v>
      </c>
      <c r="B30" s="3" t="s">
        <v>90</v>
      </c>
      <c r="C30" s="15">
        <v>5000000</v>
      </c>
      <c r="D30" s="15">
        <v>4976323.82</v>
      </c>
      <c r="E30" s="15">
        <v>147453.97</v>
      </c>
      <c r="F30" s="15">
        <v>97160.94</v>
      </c>
      <c r="G30" s="15">
        <v>2882754.9</v>
      </c>
      <c r="H30" s="22">
        <v>200000</v>
      </c>
      <c r="I30" s="22">
        <v>221199</v>
      </c>
      <c r="J30" s="22">
        <v>499704.36</v>
      </c>
      <c r="K30" s="15">
        <v>218050.65</v>
      </c>
      <c r="L30" s="15">
        <v>37160.6</v>
      </c>
      <c r="M30" s="15">
        <v>0</v>
      </c>
      <c r="N30" s="15">
        <f t="shared" ref="N30:N32" si="20">+E30+F30+G30+H30+I30+J30+K30+L30+M30</f>
        <v>4303484.42</v>
      </c>
      <c r="O30" s="15">
        <f t="shared" si="15"/>
        <v>672839.40000000037</v>
      </c>
    </row>
    <row r="31" spans="1:15" x14ac:dyDescent="0.25">
      <c r="A31" s="5" t="s">
        <v>221</v>
      </c>
      <c r="B31" s="3" t="s">
        <v>222</v>
      </c>
      <c r="C31" s="15">
        <v>15000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22">
        <v>0</v>
      </c>
      <c r="K31" s="15">
        <v>0</v>
      </c>
      <c r="L31" s="15">
        <v>0</v>
      </c>
      <c r="M31" s="15">
        <v>0</v>
      </c>
      <c r="N31" s="15">
        <f t="shared" si="20"/>
        <v>0</v>
      </c>
      <c r="O31" s="15">
        <f t="shared" si="15"/>
        <v>0</v>
      </c>
    </row>
    <row r="32" spans="1:15" ht="30" x14ac:dyDescent="0.25">
      <c r="A32" s="5" t="s">
        <v>89</v>
      </c>
      <c r="B32" s="3" t="s">
        <v>91</v>
      </c>
      <c r="C32" s="15">
        <v>350000</v>
      </c>
      <c r="D32" s="15">
        <v>215563.32</v>
      </c>
      <c r="E32" s="15">
        <v>0</v>
      </c>
      <c r="F32" s="15">
        <v>0</v>
      </c>
      <c r="G32" s="15">
        <v>23837.42</v>
      </c>
      <c r="H32" s="22">
        <v>0</v>
      </c>
      <c r="I32" s="22">
        <v>1997.34</v>
      </c>
      <c r="J32" s="22">
        <v>6426.4</v>
      </c>
      <c r="K32" s="15">
        <v>23302.16</v>
      </c>
      <c r="L32" s="15">
        <v>18397.740000000002</v>
      </c>
      <c r="M32" s="15">
        <v>0</v>
      </c>
      <c r="N32" s="15">
        <f t="shared" si="20"/>
        <v>73961.06</v>
      </c>
      <c r="O32" s="15">
        <f t="shared" si="15"/>
        <v>141602.26</v>
      </c>
    </row>
    <row r="33" spans="1:15" s="2" customFormat="1" ht="30" x14ac:dyDescent="0.25">
      <c r="A33" s="10">
        <v>2.5</v>
      </c>
      <c r="B33" s="2" t="s">
        <v>30</v>
      </c>
      <c r="C33" s="9">
        <f t="shared" ref="C33:M33" si="21">+C34</f>
        <v>860000</v>
      </c>
      <c r="D33" s="9">
        <f t="shared" si="21"/>
        <v>1807248.52</v>
      </c>
      <c r="E33" s="9">
        <f t="shared" si="21"/>
        <v>103213.92</v>
      </c>
      <c r="F33" s="9">
        <f t="shared" si="21"/>
        <v>302477.59999999998</v>
      </c>
      <c r="G33" s="9">
        <f t="shared" si="21"/>
        <v>246393.7</v>
      </c>
      <c r="H33" s="9">
        <f t="shared" si="21"/>
        <v>112070</v>
      </c>
      <c r="I33" s="9">
        <f t="shared" si="21"/>
        <v>217801.5</v>
      </c>
      <c r="J33" s="9">
        <f t="shared" si="21"/>
        <v>140356.79999999999</v>
      </c>
      <c r="K33" s="9">
        <f>+K34</f>
        <v>84935</v>
      </c>
      <c r="L33" s="9">
        <f t="shared" si="21"/>
        <v>389993.59</v>
      </c>
      <c r="M33" s="9">
        <f t="shared" si="21"/>
        <v>22040</v>
      </c>
      <c r="N33" s="9">
        <f>+N34</f>
        <v>1619282.11</v>
      </c>
      <c r="O33" s="9">
        <f>+O34</f>
        <v>187966.40999999992</v>
      </c>
    </row>
    <row r="34" spans="1:15" ht="30" x14ac:dyDescent="0.25">
      <c r="A34" s="5" t="s">
        <v>92</v>
      </c>
      <c r="B34" s="3" t="s">
        <v>93</v>
      </c>
      <c r="C34" s="15">
        <v>860000</v>
      </c>
      <c r="D34" s="15">
        <v>1807248.52</v>
      </c>
      <c r="E34" s="15">
        <v>103213.92</v>
      </c>
      <c r="F34" s="15">
        <v>302477.59999999998</v>
      </c>
      <c r="G34" s="15">
        <v>246393.7</v>
      </c>
      <c r="H34" s="22">
        <v>112070</v>
      </c>
      <c r="I34" s="22">
        <v>217801.5</v>
      </c>
      <c r="J34" s="22">
        <v>140356.79999999999</v>
      </c>
      <c r="K34" s="15">
        <v>84935</v>
      </c>
      <c r="L34" s="15">
        <v>389993.59</v>
      </c>
      <c r="M34" s="15">
        <v>22040</v>
      </c>
      <c r="N34" s="15">
        <f t="shared" ref="N34" si="22">+E34+F34+G34+H34+I34+J34+K34+L34+M34</f>
        <v>1619282.11</v>
      </c>
      <c r="O34" s="15">
        <f t="shared" si="15"/>
        <v>187966.40999999992</v>
      </c>
    </row>
    <row r="35" spans="1:15" s="2" customFormat="1" x14ac:dyDescent="0.25">
      <c r="A35" s="10">
        <v>2.6</v>
      </c>
      <c r="B35" s="2" t="s">
        <v>8</v>
      </c>
      <c r="C35" s="9">
        <f>+C36</f>
        <v>13000000</v>
      </c>
      <c r="D35" s="9">
        <f t="shared" ref="D35:M35" si="23">+D36</f>
        <v>12828066.02</v>
      </c>
      <c r="E35" s="9">
        <f t="shared" si="23"/>
        <v>937487.35999999999</v>
      </c>
      <c r="F35" s="9">
        <f t="shared" si="23"/>
        <v>1681493.26</v>
      </c>
      <c r="G35" s="9">
        <f t="shared" si="23"/>
        <v>928901.61</v>
      </c>
      <c r="H35" s="9">
        <f t="shared" si="23"/>
        <v>409216.55</v>
      </c>
      <c r="I35" s="9">
        <f t="shared" si="23"/>
        <v>434916.67</v>
      </c>
      <c r="J35" s="9">
        <f t="shared" si="23"/>
        <v>927661</v>
      </c>
      <c r="K35" s="9">
        <f>+K36</f>
        <v>1408389.5699999998</v>
      </c>
      <c r="L35" s="9">
        <f t="shared" si="23"/>
        <v>1284203.97</v>
      </c>
      <c r="M35" s="9">
        <f t="shared" si="23"/>
        <v>76330.3</v>
      </c>
      <c r="N35" s="9">
        <f>+N36</f>
        <v>8088600.2899999991</v>
      </c>
      <c r="O35" s="9">
        <f>+O36</f>
        <v>4739465.7300000004</v>
      </c>
    </row>
    <row r="36" spans="1:15" x14ac:dyDescent="0.25">
      <c r="A36" s="5" t="s">
        <v>94</v>
      </c>
      <c r="B36" s="3" t="s">
        <v>8</v>
      </c>
      <c r="C36" s="15">
        <v>13000000</v>
      </c>
      <c r="D36" s="15">
        <v>12828066.02</v>
      </c>
      <c r="E36" s="15">
        <v>937487.35999999999</v>
      </c>
      <c r="F36" s="15">
        <v>1681493.26</v>
      </c>
      <c r="G36" s="15">
        <v>928901.61</v>
      </c>
      <c r="H36" s="22">
        <v>409216.55</v>
      </c>
      <c r="I36" s="22">
        <v>434916.67</v>
      </c>
      <c r="J36" s="22">
        <v>927661</v>
      </c>
      <c r="K36" s="15">
        <v>1408389.5699999998</v>
      </c>
      <c r="L36" s="15">
        <v>1284203.97</v>
      </c>
      <c r="M36" s="15">
        <v>76330.3</v>
      </c>
      <c r="N36" s="15">
        <f t="shared" ref="N36" si="24">+E36+F36+G36+H36+I36+J36+K36+L36+M36</f>
        <v>8088600.2899999991</v>
      </c>
      <c r="O36" s="15">
        <f t="shared" si="15"/>
        <v>4739465.7300000004</v>
      </c>
    </row>
    <row r="37" spans="1:15" s="2" customFormat="1" ht="30" x14ac:dyDescent="0.25">
      <c r="A37" s="10">
        <v>2.7</v>
      </c>
      <c r="B37" s="2" t="s">
        <v>31</v>
      </c>
      <c r="C37" s="9">
        <f>+C38+C40+C39</f>
        <v>1200000</v>
      </c>
      <c r="D37" s="9">
        <f>+D38+D40+D39</f>
        <v>2487605.52</v>
      </c>
      <c r="E37" s="9">
        <f t="shared" ref="E37:O37" si="25">+E38+E40+E39</f>
        <v>14848</v>
      </c>
      <c r="F37" s="9">
        <f t="shared" ref="F37:G37" si="26">+F38+F40+F39</f>
        <v>62787.32</v>
      </c>
      <c r="G37" s="9">
        <f t="shared" si="26"/>
        <v>2039970.2</v>
      </c>
      <c r="H37" s="9">
        <f t="shared" ref="H37:I37" si="27">+H38+H40+H39</f>
        <v>0</v>
      </c>
      <c r="I37" s="9">
        <f t="shared" si="27"/>
        <v>0</v>
      </c>
      <c r="J37" s="9">
        <f t="shared" ref="J37:L37" si="28">+J38+J40+J39</f>
        <v>0</v>
      </c>
      <c r="K37" s="9">
        <f>+K38+K40+K39</f>
        <v>0</v>
      </c>
      <c r="L37" s="9">
        <f t="shared" si="28"/>
        <v>0</v>
      </c>
      <c r="M37" s="9">
        <f t="shared" ref="M37" si="29">+M38+M40+M39</f>
        <v>20486</v>
      </c>
      <c r="N37" s="9">
        <f>+N38+N40+N39</f>
        <v>2138091.52</v>
      </c>
      <c r="O37" s="9">
        <f t="shared" si="25"/>
        <v>349514</v>
      </c>
    </row>
    <row r="38" spans="1:15" x14ac:dyDescent="0.25">
      <c r="A38" s="5" t="s">
        <v>95</v>
      </c>
      <c r="B38" s="3" t="s">
        <v>98</v>
      </c>
      <c r="C38" s="15">
        <v>1000000</v>
      </c>
      <c r="D38" s="15">
        <v>2402757.52</v>
      </c>
      <c r="E38" s="15">
        <v>0</v>
      </c>
      <c r="F38" s="15">
        <v>62787.32</v>
      </c>
      <c r="G38" s="15">
        <v>2039970.2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20486</v>
      </c>
      <c r="N38" s="15">
        <f t="shared" ref="N38:N40" si="30">+E38+F38+G38+H38+I38+J38+K38+L38+M38</f>
        <v>2123243.52</v>
      </c>
      <c r="O38" s="15">
        <f t="shared" si="15"/>
        <v>279514</v>
      </c>
    </row>
    <row r="39" spans="1:15" ht="30" x14ac:dyDescent="0.25">
      <c r="A39" s="5" t="s">
        <v>96</v>
      </c>
      <c r="B39" s="3" t="s">
        <v>223</v>
      </c>
      <c r="C39" s="15">
        <v>50000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f t="shared" si="30"/>
        <v>0</v>
      </c>
      <c r="O39" s="15">
        <f t="shared" si="15"/>
        <v>0</v>
      </c>
    </row>
    <row r="40" spans="1:15" x14ac:dyDescent="0.25">
      <c r="A40" s="5" t="s">
        <v>97</v>
      </c>
      <c r="B40" s="3" t="s">
        <v>100</v>
      </c>
      <c r="C40" s="15">
        <v>150000</v>
      </c>
      <c r="D40" s="15">
        <v>84848</v>
      </c>
      <c r="E40" s="15">
        <v>14848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f t="shared" si="30"/>
        <v>14848</v>
      </c>
      <c r="O40" s="15">
        <f t="shared" si="15"/>
        <v>70000</v>
      </c>
    </row>
    <row r="41" spans="1:15" s="2" customFormat="1" ht="30" x14ac:dyDescent="0.25">
      <c r="A41" s="10">
        <v>2.9</v>
      </c>
      <c r="B41" s="2" t="s">
        <v>32</v>
      </c>
      <c r="C41" s="9">
        <f>+C42</f>
        <v>600000</v>
      </c>
      <c r="D41" s="9">
        <f t="shared" ref="D41:M41" si="31">+D42</f>
        <v>759651.93</v>
      </c>
      <c r="E41" s="9">
        <f t="shared" si="31"/>
        <v>20913.400000000001</v>
      </c>
      <c r="F41" s="9">
        <f t="shared" si="31"/>
        <v>178833.92000000001</v>
      </c>
      <c r="G41" s="9">
        <f t="shared" si="31"/>
        <v>189557.72</v>
      </c>
      <c r="H41" s="9">
        <f t="shared" si="31"/>
        <v>23273.1</v>
      </c>
      <c r="I41" s="9">
        <f t="shared" si="31"/>
        <v>599.72</v>
      </c>
      <c r="J41" s="9">
        <f t="shared" si="31"/>
        <v>17767.34</v>
      </c>
      <c r="K41" s="9">
        <f>+K42</f>
        <v>148706.73000000001</v>
      </c>
      <c r="L41" s="9">
        <f t="shared" si="31"/>
        <v>22536.18</v>
      </c>
      <c r="M41" s="9">
        <f t="shared" si="31"/>
        <v>104161.86</v>
      </c>
      <c r="N41" s="9">
        <f>+N42</f>
        <v>706349.97000000009</v>
      </c>
      <c r="O41" s="9">
        <f>+O42</f>
        <v>53301.959999999963</v>
      </c>
    </row>
    <row r="42" spans="1:15" x14ac:dyDescent="0.25">
      <c r="A42" s="5" t="s">
        <v>105</v>
      </c>
      <c r="B42" s="3" t="s">
        <v>108</v>
      </c>
      <c r="C42" s="15">
        <v>600000</v>
      </c>
      <c r="D42" s="15">
        <v>759651.93</v>
      </c>
      <c r="E42" s="15">
        <v>20913.400000000001</v>
      </c>
      <c r="F42" s="15">
        <v>178833.92000000001</v>
      </c>
      <c r="G42" s="15">
        <v>189557.72</v>
      </c>
      <c r="H42" s="22">
        <v>23273.1</v>
      </c>
      <c r="I42" s="22">
        <v>599.72</v>
      </c>
      <c r="J42" s="22">
        <v>17767.34</v>
      </c>
      <c r="K42" s="15">
        <v>148706.73000000001</v>
      </c>
      <c r="L42" s="15">
        <v>22536.18</v>
      </c>
      <c r="M42" s="15">
        <v>104161.86</v>
      </c>
      <c r="N42" s="15">
        <f t="shared" ref="N42" si="32">+E42+F42+G42+H42+I42+J42+K42+L42+M42</f>
        <v>706349.97000000009</v>
      </c>
      <c r="O42" s="15">
        <f t="shared" si="15"/>
        <v>53301.959999999963</v>
      </c>
    </row>
    <row r="43" spans="1:15" s="2" customFormat="1" x14ac:dyDescent="0.25">
      <c r="A43" s="8">
        <v>3</v>
      </c>
      <c r="B43" s="1" t="s">
        <v>10</v>
      </c>
      <c r="C43" s="9">
        <f t="shared" ref="C43:O43" si="33">+C44+C48+C54+C62+C65+C70+C72+C74+C78</f>
        <v>62232000</v>
      </c>
      <c r="D43" s="9">
        <f t="shared" si="33"/>
        <v>54922356.069999993</v>
      </c>
      <c r="E43" s="9">
        <f t="shared" si="33"/>
        <v>7363256.4400000004</v>
      </c>
      <c r="F43" s="9">
        <f t="shared" si="33"/>
        <v>10819508.220000001</v>
      </c>
      <c r="G43" s="9">
        <f t="shared" si="33"/>
        <v>9117898.5600000005</v>
      </c>
      <c r="H43" s="9">
        <f t="shared" si="33"/>
        <v>2418331.67</v>
      </c>
      <c r="I43" s="9">
        <f t="shared" si="33"/>
        <v>1788553.8499999999</v>
      </c>
      <c r="J43" s="9">
        <f t="shared" si="33"/>
        <v>2886332.9599999995</v>
      </c>
      <c r="K43" s="9">
        <f>+K44+K48+K54+K62+K65+K70+K72+K74+K78</f>
        <v>5535274.3700000001</v>
      </c>
      <c r="L43" s="9">
        <f t="shared" si="33"/>
        <v>4230091.53</v>
      </c>
      <c r="M43" s="9">
        <f t="shared" si="33"/>
        <v>1639067.52</v>
      </c>
      <c r="N43" s="9">
        <f>+N44+N48+N54+N62+N65+N70+N72+N74+N78</f>
        <v>45798315.119999997</v>
      </c>
      <c r="O43" s="9">
        <f t="shared" si="33"/>
        <v>9124040.9499999993</v>
      </c>
    </row>
    <row r="44" spans="1:15" s="2" customFormat="1" x14ac:dyDescent="0.25">
      <c r="A44" s="10">
        <v>3.1</v>
      </c>
      <c r="B44" s="2" t="s">
        <v>11</v>
      </c>
      <c r="C44" s="9">
        <f>+C45+C46+C47</f>
        <v>7761000</v>
      </c>
      <c r="D44" s="9">
        <f>+D45+D46+D47</f>
        <v>8776935.7300000004</v>
      </c>
      <c r="E44" s="9">
        <f t="shared" ref="E44:O44" si="34">+E45+E46+E47</f>
        <v>2151653.86</v>
      </c>
      <c r="F44" s="9">
        <f t="shared" ref="F44:G44" si="35">+F45+F46+F47</f>
        <v>2595143.56</v>
      </c>
      <c r="G44" s="9">
        <f t="shared" si="35"/>
        <v>861915.53</v>
      </c>
      <c r="H44" s="9">
        <f t="shared" ref="H44:I44" si="36">+H45+H46+H47</f>
        <v>13730.7</v>
      </c>
      <c r="I44" s="9">
        <f t="shared" si="36"/>
        <v>641544.29</v>
      </c>
      <c r="J44" s="9">
        <f t="shared" ref="J44:L44" si="37">+J45+J46+J47</f>
        <v>179732.92</v>
      </c>
      <c r="K44" s="9">
        <f>+K45+K46+K47</f>
        <v>1553014.87</v>
      </c>
      <c r="L44" s="9">
        <f t="shared" si="37"/>
        <v>119749.32</v>
      </c>
      <c r="M44" s="9">
        <f t="shared" ref="M44" si="38">+M45+M46+M47</f>
        <v>1137661.7</v>
      </c>
      <c r="N44" s="9">
        <f>+N45+N46+N47</f>
        <v>9254146.7500000019</v>
      </c>
      <c r="O44" s="9">
        <f t="shared" si="34"/>
        <v>-477211.0200000013</v>
      </c>
    </row>
    <row r="45" spans="1:15" x14ac:dyDescent="0.25">
      <c r="A45" s="5" t="s">
        <v>109</v>
      </c>
      <c r="B45" s="3" t="s">
        <v>111</v>
      </c>
      <c r="C45" s="15">
        <v>7200000</v>
      </c>
      <c r="D45" s="15">
        <v>7938771.3799999999</v>
      </c>
      <c r="E45" s="15">
        <v>2151653.86</v>
      </c>
      <c r="F45" s="15">
        <v>2550609.62</v>
      </c>
      <c r="G45" s="15">
        <v>678218.04</v>
      </c>
      <c r="H45" s="22">
        <v>13730.7</v>
      </c>
      <c r="I45" s="22">
        <v>641544.29</v>
      </c>
      <c r="J45" s="22">
        <v>0</v>
      </c>
      <c r="K45" s="15">
        <v>1553014.87</v>
      </c>
      <c r="L45" s="15">
        <v>0</v>
      </c>
      <c r="M45" s="15">
        <v>1077120.48</v>
      </c>
      <c r="N45" s="15">
        <f t="shared" ref="N45:N47" si="39">+E45+F45+G45+H45+I45+J45+K45+L45+M45</f>
        <v>8665891.8600000013</v>
      </c>
      <c r="O45" s="15">
        <f t="shared" ref="O45:O47" si="40">+D45-N45</f>
        <v>-727120.48000000138</v>
      </c>
    </row>
    <row r="46" spans="1:15" x14ac:dyDescent="0.25">
      <c r="A46" s="5" t="s">
        <v>110</v>
      </c>
      <c r="B46" s="3" t="s">
        <v>112</v>
      </c>
      <c r="C46" s="15">
        <v>560000</v>
      </c>
      <c r="D46" s="15">
        <v>837964.35</v>
      </c>
      <c r="E46" s="15">
        <v>0</v>
      </c>
      <c r="F46" s="15">
        <v>44533.94</v>
      </c>
      <c r="G46" s="15">
        <v>183697.49</v>
      </c>
      <c r="H46" s="22">
        <v>0</v>
      </c>
      <c r="I46" s="22">
        <v>0</v>
      </c>
      <c r="J46" s="22">
        <v>179732.92</v>
      </c>
      <c r="K46" s="15">
        <v>0</v>
      </c>
      <c r="L46" s="15">
        <v>119749.32</v>
      </c>
      <c r="M46" s="15">
        <v>60541.22</v>
      </c>
      <c r="N46" s="15">
        <f t="shared" si="39"/>
        <v>588254.8899999999</v>
      </c>
      <c r="O46" s="15">
        <f t="shared" si="40"/>
        <v>249709.46000000008</v>
      </c>
    </row>
    <row r="47" spans="1:15" x14ac:dyDescent="0.25">
      <c r="A47" s="5" t="s">
        <v>224</v>
      </c>
      <c r="B47" s="3" t="s">
        <v>225</v>
      </c>
      <c r="C47" s="15">
        <v>1000</v>
      </c>
      <c r="D47" s="15">
        <v>200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f t="shared" si="39"/>
        <v>0</v>
      </c>
      <c r="O47" s="15">
        <f t="shared" si="40"/>
        <v>200</v>
      </c>
    </row>
    <row r="48" spans="1:15" s="2" customFormat="1" x14ac:dyDescent="0.25">
      <c r="A48" s="10">
        <v>3.2</v>
      </c>
      <c r="B48" s="2" t="s">
        <v>12</v>
      </c>
      <c r="C48" s="9">
        <f>+C49+C50+C52+C53+C51</f>
        <v>6700000</v>
      </c>
      <c r="D48" s="9">
        <f>+D49+D50+D52+D53+D51</f>
        <v>6974285.0199999996</v>
      </c>
      <c r="E48" s="9">
        <f t="shared" ref="E48:O48" si="41">+E49+E50+E52+E53+E51</f>
        <v>323289.51</v>
      </c>
      <c r="F48" s="9">
        <f t="shared" ref="F48:G48" si="42">+F49+F50+F52+F53+F51</f>
        <v>2945551.23</v>
      </c>
      <c r="G48" s="9">
        <f t="shared" si="42"/>
        <v>1086498.98</v>
      </c>
      <c r="H48" s="9">
        <f t="shared" ref="H48:I48" si="43">+H49+H50+H52+H53+H51</f>
        <v>414783.63</v>
      </c>
      <c r="I48" s="9">
        <f t="shared" si="43"/>
        <v>100717.14</v>
      </c>
      <c r="J48" s="9">
        <f t="shared" ref="J48:L48" si="44">+J49+J50+J52+J53+J51</f>
        <v>191320.39</v>
      </c>
      <c r="K48" s="9">
        <f t="shared" ref="K48" si="45">+K49+K50+K52+K53+K51</f>
        <v>348124.14</v>
      </c>
      <c r="L48" s="9">
        <f t="shared" si="44"/>
        <v>262035.12</v>
      </c>
      <c r="M48" s="9">
        <f t="shared" ref="M48" si="46">+M49+M50+M52+M53+M51</f>
        <v>12497.36</v>
      </c>
      <c r="N48" s="9">
        <f>+N49+N50+N52+N53+N51</f>
        <v>5684817.5</v>
      </c>
      <c r="O48" s="9">
        <f t="shared" si="41"/>
        <v>1289467.52</v>
      </c>
    </row>
    <row r="49" spans="1:15" x14ac:dyDescent="0.25">
      <c r="A49" s="5" t="s">
        <v>113</v>
      </c>
      <c r="B49" s="3" t="s">
        <v>117</v>
      </c>
      <c r="C49" s="15">
        <v>440000</v>
      </c>
      <c r="D49" s="15">
        <v>513692.54</v>
      </c>
      <c r="E49" s="15">
        <v>42860.21</v>
      </c>
      <c r="F49" s="15">
        <v>71717.58</v>
      </c>
      <c r="G49" s="15">
        <v>56057.96</v>
      </c>
      <c r="H49" s="22">
        <v>14298.63</v>
      </c>
      <c r="I49" s="22">
        <v>5798.63</v>
      </c>
      <c r="J49" s="22">
        <v>53733.73</v>
      </c>
      <c r="K49" s="15">
        <v>69225.8</v>
      </c>
      <c r="L49" s="15">
        <v>32732.42</v>
      </c>
      <c r="M49" s="15">
        <v>12497.36</v>
      </c>
      <c r="N49" s="15">
        <f t="shared" ref="N49:N53" si="47">+E49+F49+G49+H49+I49+J49+K49+L49+M49</f>
        <v>358922.32</v>
      </c>
      <c r="O49" s="15">
        <f t="shared" ref="O49:O52" si="48">+D49-N49</f>
        <v>154770.21999999997</v>
      </c>
    </row>
    <row r="50" spans="1:15" ht="45" x14ac:dyDescent="0.25">
      <c r="A50" s="5" t="s">
        <v>114</v>
      </c>
      <c r="B50" s="3" t="s">
        <v>118</v>
      </c>
      <c r="C50" s="15">
        <v>1650000</v>
      </c>
      <c r="D50" s="15">
        <v>1598585.56</v>
      </c>
      <c r="E50" s="15">
        <v>184463.66</v>
      </c>
      <c r="F50" s="15">
        <v>346286.69</v>
      </c>
      <c r="G50" s="15">
        <v>275924.99</v>
      </c>
      <c r="H50" s="22">
        <v>0</v>
      </c>
      <c r="I50" s="22">
        <v>54318.51</v>
      </c>
      <c r="J50" s="22">
        <v>0</v>
      </c>
      <c r="K50" s="15">
        <v>177591.71</v>
      </c>
      <c r="L50" s="15">
        <v>118817.37</v>
      </c>
      <c r="M50" s="15">
        <v>0</v>
      </c>
      <c r="N50" s="15">
        <f t="shared" si="47"/>
        <v>1157402.93</v>
      </c>
      <c r="O50" s="15">
        <f>+D50-N50</f>
        <v>441182.63000000012</v>
      </c>
    </row>
    <row r="51" spans="1:15" ht="30" x14ac:dyDescent="0.25">
      <c r="A51" s="5" t="s">
        <v>261</v>
      </c>
      <c r="B51" s="3" t="s">
        <v>262</v>
      </c>
      <c r="C51" s="15">
        <v>60000</v>
      </c>
      <c r="D51" s="15">
        <v>4000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f t="shared" si="47"/>
        <v>0</v>
      </c>
      <c r="O51" s="15">
        <f t="shared" si="48"/>
        <v>4000</v>
      </c>
    </row>
    <row r="52" spans="1:15" ht="30" x14ac:dyDescent="0.25">
      <c r="A52" s="5" t="s">
        <v>115</v>
      </c>
      <c r="B52" s="3" t="s">
        <v>119</v>
      </c>
      <c r="C52" s="15">
        <v>4000000</v>
      </c>
      <c r="D52" s="15">
        <v>4379878.26</v>
      </c>
      <c r="E52" s="15">
        <v>66182.64</v>
      </c>
      <c r="F52" s="15">
        <v>2497763.96</v>
      </c>
      <c r="G52" s="15">
        <v>722181.03</v>
      </c>
      <c r="H52" s="22">
        <v>370702</v>
      </c>
      <c r="I52" s="22">
        <v>40600</v>
      </c>
      <c r="J52" s="22">
        <v>81142</v>
      </c>
      <c r="K52" s="15">
        <v>101306.63</v>
      </c>
      <c r="L52" s="15">
        <v>0</v>
      </c>
      <c r="M52" s="15">
        <v>0</v>
      </c>
      <c r="N52" s="15">
        <f t="shared" si="47"/>
        <v>3879878.26</v>
      </c>
      <c r="O52" s="15">
        <f t="shared" si="48"/>
        <v>500000</v>
      </c>
    </row>
    <row r="53" spans="1:15" x14ac:dyDescent="0.25">
      <c r="A53" s="5" t="s">
        <v>116</v>
      </c>
      <c r="B53" s="3" t="s">
        <v>120</v>
      </c>
      <c r="C53" s="15">
        <v>550000</v>
      </c>
      <c r="D53" s="15">
        <v>478128.66</v>
      </c>
      <c r="E53" s="15">
        <v>29783</v>
      </c>
      <c r="F53" s="15">
        <v>29783</v>
      </c>
      <c r="G53" s="15">
        <v>32335</v>
      </c>
      <c r="H53" s="22">
        <v>29783</v>
      </c>
      <c r="I53" s="22">
        <v>0</v>
      </c>
      <c r="J53" s="22">
        <v>56444.66</v>
      </c>
      <c r="K53" s="15">
        <v>0</v>
      </c>
      <c r="L53" s="15">
        <v>110485.33</v>
      </c>
      <c r="M53" s="15">
        <v>0</v>
      </c>
      <c r="N53" s="15">
        <f t="shared" si="47"/>
        <v>288613.99</v>
      </c>
      <c r="O53" s="15">
        <f>+D53-N53</f>
        <v>189514.66999999998</v>
      </c>
    </row>
    <row r="54" spans="1:15" s="2" customFormat="1" ht="30" x14ac:dyDescent="0.25">
      <c r="A54" s="10">
        <v>3.3</v>
      </c>
      <c r="B54" s="2" t="s">
        <v>33</v>
      </c>
      <c r="C54" s="9">
        <f>+C55+C56+C57+C58+C60+C61+C59</f>
        <v>13433000</v>
      </c>
      <c r="D54" s="9">
        <f>+D55+D56+D57+D58+D60+D61+D59</f>
        <v>10062149.939999999</v>
      </c>
      <c r="E54" s="9">
        <f t="shared" ref="E54:O54" si="49">+E55+E56+E57+E58+E60+E61+E59</f>
        <v>3320279.9</v>
      </c>
      <c r="F54" s="9">
        <f t="shared" ref="F54:G54" si="50">+F55+F56+F57+F58+F60+F61+F59</f>
        <v>1268917</v>
      </c>
      <c r="G54" s="9">
        <f t="shared" si="50"/>
        <v>1989431.94</v>
      </c>
      <c r="H54" s="9">
        <f t="shared" ref="H54:I54" si="51">+H55+H56+H57+H58+H60+H61+H59</f>
        <v>844457.62</v>
      </c>
      <c r="I54" s="9">
        <f t="shared" si="51"/>
        <v>499896.56</v>
      </c>
      <c r="J54" s="9">
        <f t="shared" ref="J54:L54" si="52">+J55+J56+J57+J58+J60+J61+J59</f>
        <v>526972.04</v>
      </c>
      <c r="K54" s="9">
        <f>+K55+K56+K57+K58+K60+K61+K59</f>
        <v>167194.88</v>
      </c>
      <c r="L54" s="9">
        <f t="shared" si="52"/>
        <v>573151.62</v>
      </c>
      <c r="M54" s="9">
        <f t="shared" ref="M54" si="53">+M55+M56+M57+M58+M60+M61+M59</f>
        <v>0</v>
      </c>
      <c r="N54" s="9">
        <f>+N55+N56+N57+N58+N60+N61+N59</f>
        <v>9190301.5599999987</v>
      </c>
      <c r="O54" s="9">
        <f t="shared" si="49"/>
        <v>871848.38000000129</v>
      </c>
    </row>
    <row r="55" spans="1:15" ht="30" x14ac:dyDescent="0.25">
      <c r="A55" s="5" t="s">
        <v>121</v>
      </c>
      <c r="B55" s="3" t="s">
        <v>128</v>
      </c>
      <c r="C55" s="15">
        <v>100000</v>
      </c>
      <c r="D55" s="15">
        <v>90000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f t="shared" ref="N55:N61" si="54">+E55+F55+G55+H55+I55+J55+K55+L55+M55</f>
        <v>0</v>
      </c>
      <c r="O55" s="15">
        <f>+D55-N55</f>
        <v>90000</v>
      </c>
    </row>
    <row r="56" spans="1:15" ht="30" x14ac:dyDescent="0.25">
      <c r="A56" s="5" t="s">
        <v>122</v>
      </c>
      <c r="B56" s="3" t="s">
        <v>129</v>
      </c>
      <c r="C56" s="15">
        <v>478000</v>
      </c>
      <c r="D56" s="15">
        <v>436416</v>
      </c>
      <c r="E56" s="15">
        <v>29000</v>
      </c>
      <c r="F56" s="15">
        <v>0</v>
      </c>
      <c r="G56" s="15">
        <v>87696</v>
      </c>
      <c r="H56" s="22">
        <v>9860</v>
      </c>
      <c r="I56" s="22">
        <v>0</v>
      </c>
      <c r="J56" s="22">
        <v>0</v>
      </c>
      <c r="K56" s="15">
        <v>9860</v>
      </c>
      <c r="L56" s="15">
        <v>17400</v>
      </c>
      <c r="M56" s="15">
        <v>0</v>
      </c>
      <c r="N56" s="15">
        <f t="shared" si="54"/>
        <v>153816</v>
      </c>
      <c r="O56" s="15">
        <f t="shared" ref="O56:O71" si="55">+D56-N56</f>
        <v>282600</v>
      </c>
    </row>
    <row r="57" spans="1:15" ht="45" x14ac:dyDescent="0.25">
      <c r="A57" s="5" t="s">
        <v>123</v>
      </c>
      <c r="B57" s="3" t="s">
        <v>130</v>
      </c>
      <c r="C57" s="15">
        <v>6000000</v>
      </c>
      <c r="D57" s="15">
        <v>7096787.5</v>
      </c>
      <c r="E57" s="15">
        <v>2869068.63</v>
      </c>
      <c r="F57" s="15">
        <v>570777.56999999995</v>
      </c>
      <c r="G57" s="15">
        <v>1739261.94</v>
      </c>
      <c r="H57" s="22">
        <v>582817.88</v>
      </c>
      <c r="I57" s="22">
        <v>463214.56</v>
      </c>
      <c r="J57" s="22">
        <v>443317.04</v>
      </c>
      <c r="K57" s="15">
        <v>78329.88</v>
      </c>
      <c r="L57" s="15">
        <v>168739.35</v>
      </c>
      <c r="M57" s="15">
        <v>0</v>
      </c>
      <c r="N57" s="15">
        <f t="shared" si="54"/>
        <v>6915526.8499999987</v>
      </c>
      <c r="O57" s="15">
        <f t="shared" si="55"/>
        <v>181260.6500000013</v>
      </c>
    </row>
    <row r="58" spans="1:15" x14ac:dyDescent="0.25">
      <c r="A58" s="5" t="s">
        <v>124</v>
      </c>
      <c r="B58" s="3" t="s">
        <v>131</v>
      </c>
      <c r="C58" s="15">
        <v>3150000</v>
      </c>
      <c r="D58" s="15">
        <v>901206</v>
      </c>
      <c r="E58" s="15">
        <v>191528</v>
      </c>
      <c r="F58" s="15">
        <v>20052</v>
      </c>
      <c r="G58" s="15">
        <v>90554</v>
      </c>
      <c r="H58" s="22">
        <v>83530</v>
      </c>
      <c r="I58" s="22">
        <v>19282</v>
      </c>
      <c r="J58" s="22">
        <v>83655</v>
      </c>
      <c r="K58" s="15">
        <v>32605</v>
      </c>
      <c r="L58" s="15">
        <v>177490</v>
      </c>
      <c r="M58" s="15">
        <v>0</v>
      </c>
      <c r="N58" s="15">
        <f t="shared" si="54"/>
        <v>698696</v>
      </c>
      <c r="O58" s="15">
        <f t="shared" si="55"/>
        <v>202510</v>
      </c>
    </row>
    <row r="59" spans="1:15" ht="30" x14ac:dyDescent="0.25">
      <c r="A59" s="5" t="s">
        <v>263</v>
      </c>
      <c r="B59" s="3" t="s">
        <v>264</v>
      </c>
      <c r="C59" s="15">
        <v>200000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f t="shared" si="54"/>
        <v>0</v>
      </c>
      <c r="O59" s="15">
        <f t="shared" si="55"/>
        <v>0</v>
      </c>
    </row>
    <row r="60" spans="1:15" ht="30" x14ac:dyDescent="0.25">
      <c r="A60" s="5" t="s">
        <v>125</v>
      </c>
      <c r="B60" s="3" t="s">
        <v>132</v>
      </c>
      <c r="C60" s="15">
        <v>5000</v>
      </c>
      <c r="D60" s="15">
        <v>5000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f t="shared" si="54"/>
        <v>0</v>
      </c>
      <c r="O60" s="15">
        <f t="shared" si="55"/>
        <v>5000</v>
      </c>
    </row>
    <row r="61" spans="1:15" ht="30" x14ac:dyDescent="0.25">
      <c r="A61" s="5" t="s">
        <v>127</v>
      </c>
      <c r="B61" s="3" t="s">
        <v>134</v>
      </c>
      <c r="C61" s="15">
        <v>3500000</v>
      </c>
      <c r="D61" s="15">
        <v>1532740.44</v>
      </c>
      <c r="E61" s="15">
        <v>230683.27</v>
      </c>
      <c r="F61" s="15">
        <v>678087.43</v>
      </c>
      <c r="G61" s="15">
        <v>71920</v>
      </c>
      <c r="H61" s="22">
        <v>168249.74</v>
      </c>
      <c r="I61" s="22">
        <v>17400</v>
      </c>
      <c r="J61" s="22">
        <v>0</v>
      </c>
      <c r="K61" s="15">
        <v>46400</v>
      </c>
      <c r="L61" s="15">
        <v>209522.27</v>
      </c>
      <c r="M61" s="15">
        <v>0</v>
      </c>
      <c r="N61" s="15">
        <f t="shared" si="54"/>
        <v>1422262.71</v>
      </c>
      <c r="O61" s="15">
        <f t="shared" si="55"/>
        <v>110477.72999999998</v>
      </c>
    </row>
    <row r="62" spans="1:15" s="2" customFormat="1" ht="15" customHeight="1" x14ac:dyDescent="0.25">
      <c r="A62" s="10">
        <v>3.4</v>
      </c>
      <c r="B62" s="2" t="s">
        <v>34</v>
      </c>
      <c r="C62" s="9">
        <f>+C63+C64</f>
        <v>2850000</v>
      </c>
      <c r="D62" s="9">
        <f t="shared" ref="D62:N62" si="56">+D63+D64</f>
        <v>2348315.61</v>
      </c>
      <c r="E62" s="9">
        <f t="shared" si="56"/>
        <v>1298.3800000000001</v>
      </c>
      <c r="F62" s="9">
        <f t="shared" si="56"/>
        <v>6982.79</v>
      </c>
      <c r="G62" s="9">
        <f t="shared" si="56"/>
        <v>1513.92</v>
      </c>
      <c r="H62" s="9">
        <f t="shared" si="56"/>
        <v>155774.69</v>
      </c>
      <c r="I62" s="9">
        <f t="shared" si="56"/>
        <v>2131.44</v>
      </c>
      <c r="J62" s="9">
        <f t="shared" si="56"/>
        <v>1341625.53</v>
      </c>
      <c r="K62" s="9">
        <f t="shared" si="56"/>
        <v>203988.86</v>
      </c>
      <c r="L62" s="9">
        <f t="shared" si="56"/>
        <v>22689.34</v>
      </c>
      <c r="M62" s="9">
        <f t="shared" si="56"/>
        <v>612.25</v>
      </c>
      <c r="N62" s="9">
        <f t="shared" si="56"/>
        <v>1736617.2</v>
      </c>
      <c r="O62" s="9">
        <f>+O63+O64</f>
        <v>611698.4099999998</v>
      </c>
    </row>
    <row r="63" spans="1:15" x14ac:dyDescent="0.25">
      <c r="A63" s="5" t="s">
        <v>135</v>
      </c>
      <c r="B63" s="3" t="s">
        <v>136</v>
      </c>
      <c r="C63" s="15">
        <v>350000</v>
      </c>
      <c r="D63" s="15">
        <v>206161.29</v>
      </c>
      <c r="E63" s="15">
        <v>1298.3800000000001</v>
      </c>
      <c r="F63" s="15">
        <v>6982.79</v>
      </c>
      <c r="G63" s="15">
        <v>1513.92</v>
      </c>
      <c r="H63" s="22">
        <v>155774.69</v>
      </c>
      <c r="I63" s="22">
        <v>2131.44</v>
      </c>
      <c r="J63" s="22">
        <v>9471.2099999999991</v>
      </c>
      <c r="K63" s="15">
        <v>3988.86</v>
      </c>
      <c r="L63" s="15">
        <v>22689.34</v>
      </c>
      <c r="M63" s="15">
        <v>612.25</v>
      </c>
      <c r="N63" s="15">
        <f t="shared" ref="N63:N64" si="57">+E63+F63+G63+H63+I63+J63+K63+L63+M63</f>
        <v>204462.87999999998</v>
      </c>
      <c r="O63" s="15">
        <f t="shared" si="55"/>
        <v>1698.4100000000326</v>
      </c>
    </row>
    <row r="64" spans="1:15" ht="30" x14ac:dyDescent="0.25">
      <c r="A64" s="5" t="s">
        <v>226</v>
      </c>
      <c r="B64" s="3" t="s">
        <v>227</v>
      </c>
      <c r="C64" s="15">
        <v>2500000</v>
      </c>
      <c r="D64" s="15">
        <v>2142154.3199999998</v>
      </c>
      <c r="E64" s="15">
        <v>0</v>
      </c>
      <c r="F64" s="15">
        <v>0</v>
      </c>
      <c r="G64" s="15">
        <v>0</v>
      </c>
      <c r="H64" s="22">
        <v>0</v>
      </c>
      <c r="I64" s="22">
        <v>0</v>
      </c>
      <c r="J64" s="28">
        <v>1332154.32</v>
      </c>
      <c r="K64" s="15">
        <v>200000</v>
      </c>
      <c r="L64" s="15">
        <v>0</v>
      </c>
      <c r="M64" s="15">
        <v>0</v>
      </c>
      <c r="N64" s="15">
        <f t="shared" si="57"/>
        <v>1532154.32</v>
      </c>
      <c r="O64" s="15">
        <f>+D64-N64</f>
        <v>609999.99999999977</v>
      </c>
    </row>
    <row r="65" spans="1:15" s="2" customFormat="1" ht="30" x14ac:dyDescent="0.25">
      <c r="A65" s="10">
        <v>3.5</v>
      </c>
      <c r="B65" s="2" t="s">
        <v>35</v>
      </c>
      <c r="C65" s="9">
        <f>+C66+C67+C68+C69</f>
        <v>10710000</v>
      </c>
      <c r="D65" s="9">
        <f t="shared" ref="D65:N65" si="58">+D66+D67+D68+D69</f>
        <v>9425705.7599999998</v>
      </c>
      <c r="E65" s="9">
        <f t="shared" si="58"/>
        <v>838550.79999999993</v>
      </c>
      <c r="F65" s="9">
        <f t="shared" si="58"/>
        <v>1226849.3500000001</v>
      </c>
      <c r="G65" s="9">
        <f t="shared" si="58"/>
        <v>3224753.7800000003</v>
      </c>
      <c r="H65" s="9">
        <f t="shared" si="58"/>
        <v>234143.80000000002</v>
      </c>
      <c r="I65" s="9">
        <f t="shared" si="58"/>
        <v>64768</v>
      </c>
      <c r="J65" s="9">
        <f t="shared" si="58"/>
        <v>17033.629999999997</v>
      </c>
      <c r="K65" s="9">
        <f t="shared" si="58"/>
        <v>744606.4</v>
      </c>
      <c r="L65" s="9">
        <f t="shared" si="58"/>
        <v>1428146.18</v>
      </c>
      <c r="M65" s="9">
        <f t="shared" si="58"/>
        <v>46680.22</v>
      </c>
      <c r="N65" s="9">
        <f t="shared" si="58"/>
        <v>7825532.1600000001</v>
      </c>
      <c r="O65" s="9">
        <f>+O66+O67+O68+O69</f>
        <v>1600173.5999999996</v>
      </c>
    </row>
    <row r="66" spans="1:15" ht="30" x14ac:dyDescent="0.25">
      <c r="A66" s="5" t="s">
        <v>137</v>
      </c>
      <c r="B66" s="3" t="s">
        <v>142</v>
      </c>
      <c r="C66" s="15">
        <v>7000000</v>
      </c>
      <c r="D66" s="15">
        <v>5410966.4299999997</v>
      </c>
      <c r="E66" s="15">
        <v>285515.21999999997</v>
      </c>
      <c r="F66" s="15">
        <v>499182.51</v>
      </c>
      <c r="G66" s="15">
        <v>2423531.2200000002</v>
      </c>
      <c r="H66" s="22">
        <v>39393.599999999999</v>
      </c>
      <c r="I66" s="22">
        <v>29388</v>
      </c>
      <c r="J66" s="22">
        <v>5452</v>
      </c>
      <c r="K66" s="15">
        <v>328503.88</v>
      </c>
      <c r="L66" s="15">
        <v>1380035.23</v>
      </c>
      <c r="M66" s="15">
        <v>42548.22</v>
      </c>
      <c r="N66" s="15">
        <f t="shared" ref="N66:N69" si="59">+E66+F66+G66+H66+I66+J66+K66+L66+M66</f>
        <v>5033549.88</v>
      </c>
      <c r="O66" s="15">
        <f t="shared" si="55"/>
        <v>377416.54999999981</v>
      </c>
    </row>
    <row r="67" spans="1:15" ht="30" x14ac:dyDescent="0.25">
      <c r="A67" s="5" t="s">
        <v>138</v>
      </c>
      <c r="B67" s="3" t="s">
        <v>143</v>
      </c>
      <c r="C67" s="15">
        <v>3500000</v>
      </c>
      <c r="D67" s="15">
        <v>3896956.21</v>
      </c>
      <c r="E67" s="15">
        <v>553035.57999999996</v>
      </c>
      <c r="F67" s="15">
        <v>727666.84</v>
      </c>
      <c r="G67" s="15">
        <v>758439.44</v>
      </c>
      <c r="H67" s="22">
        <v>194750.2</v>
      </c>
      <c r="I67" s="22">
        <v>35380</v>
      </c>
      <c r="J67" s="22">
        <v>11581.63</v>
      </c>
      <c r="K67" s="15">
        <v>416102.52</v>
      </c>
      <c r="L67" s="15">
        <v>48110.95</v>
      </c>
      <c r="M67" s="15">
        <v>4132</v>
      </c>
      <c r="N67" s="15">
        <f t="shared" si="59"/>
        <v>2749199.16</v>
      </c>
      <c r="O67" s="15">
        <f>+D67-N67</f>
        <v>1147757.0499999998</v>
      </c>
    </row>
    <row r="68" spans="1:15" ht="45" x14ac:dyDescent="0.25">
      <c r="A68" s="5" t="s">
        <v>139</v>
      </c>
      <c r="B68" s="3" t="s">
        <v>144</v>
      </c>
      <c r="C68" s="15">
        <v>200000</v>
      </c>
      <c r="D68" s="15">
        <v>92783.12</v>
      </c>
      <c r="E68" s="15">
        <v>0</v>
      </c>
      <c r="F68" s="15">
        <v>0</v>
      </c>
      <c r="G68" s="15">
        <v>42783.12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f t="shared" si="59"/>
        <v>42783.12</v>
      </c>
      <c r="O68" s="15">
        <f t="shared" si="55"/>
        <v>49999.999999999993</v>
      </c>
    </row>
    <row r="69" spans="1:15" x14ac:dyDescent="0.25">
      <c r="A69" s="5" t="s">
        <v>141</v>
      </c>
      <c r="B69" s="3" t="s">
        <v>146</v>
      </c>
      <c r="C69" s="15">
        <v>10000</v>
      </c>
      <c r="D69" s="15">
        <v>25000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f t="shared" si="59"/>
        <v>0</v>
      </c>
      <c r="O69" s="15">
        <f t="shared" si="55"/>
        <v>25000</v>
      </c>
    </row>
    <row r="70" spans="1:15" s="2" customFormat="1" ht="30" x14ac:dyDescent="0.25">
      <c r="A70" s="10">
        <v>3.6</v>
      </c>
      <c r="B70" s="2" t="s">
        <v>36</v>
      </c>
      <c r="C70" s="9">
        <f t="shared" ref="C70:M70" si="60">+C71</f>
        <v>1500000</v>
      </c>
      <c r="D70" s="9">
        <f t="shared" si="60"/>
        <v>1482584.04</v>
      </c>
      <c r="E70" s="9">
        <f t="shared" si="60"/>
        <v>95788</v>
      </c>
      <c r="F70" s="9">
        <f t="shared" si="60"/>
        <v>77544</v>
      </c>
      <c r="G70" s="9">
        <f t="shared" si="60"/>
        <v>639717.97</v>
      </c>
      <c r="H70" s="9">
        <f t="shared" si="60"/>
        <v>45800</v>
      </c>
      <c r="I70" s="9">
        <f t="shared" si="60"/>
        <v>12397</v>
      </c>
      <c r="J70" s="9">
        <f t="shared" si="60"/>
        <v>56576.01</v>
      </c>
      <c r="K70" s="9">
        <f t="shared" si="60"/>
        <v>154761.06</v>
      </c>
      <c r="L70" s="9">
        <f t="shared" si="60"/>
        <v>16383</v>
      </c>
      <c r="M70" s="9">
        <f t="shared" si="60"/>
        <v>3910</v>
      </c>
      <c r="N70" s="9">
        <f t="shared" ref="N70:O70" si="61">+N71</f>
        <v>1102877.04</v>
      </c>
      <c r="O70" s="9">
        <f t="shared" si="61"/>
        <v>379707</v>
      </c>
    </row>
    <row r="71" spans="1:15" ht="45" x14ac:dyDescent="0.25">
      <c r="A71" s="5" t="s">
        <v>147</v>
      </c>
      <c r="B71" s="3" t="s">
        <v>148</v>
      </c>
      <c r="C71" s="15">
        <v>1500000</v>
      </c>
      <c r="D71" s="15">
        <v>1482584.04</v>
      </c>
      <c r="E71" s="15">
        <v>95788</v>
      </c>
      <c r="F71" s="15">
        <v>77544</v>
      </c>
      <c r="G71" s="15">
        <v>639717.97</v>
      </c>
      <c r="H71" s="22">
        <v>45800</v>
      </c>
      <c r="I71" s="22">
        <v>12397</v>
      </c>
      <c r="J71" s="22">
        <v>56576.01</v>
      </c>
      <c r="K71" s="15">
        <v>154761.06</v>
      </c>
      <c r="L71" s="15">
        <v>16383</v>
      </c>
      <c r="M71" s="15">
        <v>3910</v>
      </c>
      <c r="N71" s="15">
        <f t="shared" ref="N71" si="62">+E71+F71+G71+H71+I71+J71+K71+L71+M71</f>
        <v>1102877.04</v>
      </c>
      <c r="O71" s="15">
        <f t="shared" si="55"/>
        <v>379707</v>
      </c>
    </row>
    <row r="72" spans="1:15" s="2" customFormat="1" x14ac:dyDescent="0.25">
      <c r="A72" s="10">
        <v>3.7</v>
      </c>
      <c r="B72" s="2" t="s">
        <v>13</v>
      </c>
      <c r="C72" s="9">
        <f>+C73</f>
        <v>120000</v>
      </c>
      <c r="D72" s="9">
        <f t="shared" ref="D72:N72" si="63">+D73</f>
        <v>46203.53</v>
      </c>
      <c r="E72" s="9">
        <f t="shared" si="63"/>
        <v>10579.23</v>
      </c>
      <c r="F72" s="9">
        <f t="shared" si="63"/>
        <v>9650.5</v>
      </c>
      <c r="G72" s="9">
        <f t="shared" si="63"/>
        <v>2444</v>
      </c>
      <c r="H72" s="9">
        <f t="shared" si="63"/>
        <v>3417.8</v>
      </c>
      <c r="I72" s="9">
        <f t="shared" si="63"/>
        <v>0</v>
      </c>
      <c r="J72" s="9">
        <f t="shared" si="63"/>
        <v>112</v>
      </c>
      <c r="K72" s="9">
        <f t="shared" si="63"/>
        <v>0</v>
      </c>
      <c r="L72" s="9">
        <f t="shared" si="63"/>
        <v>1724.2</v>
      </c>
      <c r="M72" s="9">
        <f t="shared" si="63"/>
        <v>0</v>
      </c>
      <c r="N72" s="9">
        <f t="shared" si="63"/>
        <v>27927.73</v>
      </c>
      <c r="O72" s="9">
        <f>+O73</f>
        <v>18275.8</v>
      </c>
    </row>
    <row r="73" spans="1:15" x14ac:dyDescent="0.25">
      <c r="A73" s="5" t="s">
        <v>149</v>
      </c>
      <c r="B73" s="3" t="s">
        <v>232</v>
      </c>
      <c r="C73" s="15">
        <v>120000</v>
      </c>
      <c r="D73" s="15">
        <v>46203.53</v>
      </c>
      <c r="E73" s="15">
        <v>10579.23</v>
      </c>
      <c r="F73" s="15">
        <v>9650.5</v>
      </c>
      <c r="G73" s="15">
        <v>2444</v>
      </c>
      <c r="H73" s="22">
        <v>3417.8</v>
      </c>
      <c r="I73" s="22">
        <v>0</v>
      </c>
      <c r="J73" s="22">
        <v>112</v>
      </c>
      <c r="K73" s="15">
        <v>0</v>
      </c>
      <c r="L73" s="15">
        <v>1724.2</v>
      </c>
      <c r="M73" s="15">
        <v>0</v>
      </c>
      <c r="N73" s="15">
        <f t="shared" ref="N73" si="64">+E73+F73+G73+H73+I73+J73+K73+L73+M73</f>
        <v>27927.73</v>
      </c>
      <c r="O73" s="15">
        <f>+D73-N73</f>
        <v>18275.8</v>
      </c>
    </row>
    <row r="74" spans="1:15" s="2" customFormat="1" x14ac:dyDescent="0.25">
      <c r="A74" s="10">
        <v>3.8</v>
      </c>
      <c r="B74" s="2" t="s">
        <v>14</v>
      </c>
      <c r="C74" s="9">
        <f t="shared" ref="C74:M74" si="65">+C75+C76+C77</f>
        <v>12500000</v>
      </c>
      <c r="D74" s="9">
        <f t="shared" ref="D74" si="66">+D75+D76+D77</f>
        <v>6123478.6200000001</v>
      </c>
      <c r="E74" s="9">
        <f t="shared" si="65"/>
        <v>88888.48</v>
      </c>
      <c r="F74" s="9">
        <f t="shared" si="65"/>
        <v>1021235.0499999999</v>
      </c>
      <c r="G74" s="9">
        <f t="shared" si="65"/>
        <v>502814.4</v>
      </c>
      <c r="H74" s="9">
        <f t="shared" si="65"/>
        <v>119716.98</v>
      </c>
      <c r="I74" s="9">
        <f t="shared" si="65"/>
        <v>20000</v>
      </c>
      <c r="J74" s="9">
        <f t="shared" si="65"/>
        <v>0</v>
      </c>
      <c r="K74" s="9">
        <f t="shared" si="65"/>
        <v>1620823.71</v>
      </c>
      <c r="L74" s="9">
        <f t="shared" si="65"/>
        <v>212363.18</v>
      </c>
      <c r="M74" s="9">
        <f t="shared" si="65"/>
        <v>0</v>
      </c>
      <c r="N74" s="9">
        <f t="shared" ref="N74:O74" si="67">+N75+N76+N77</f>
        <v>3585841.8</v>
      </c>
      <c r="O74" s="9">
        <f t="shared" si="67"/>
        <v>2537636.8200000003</v>
      </c>
    </row>
    <row r="75" spans="1:15" x14ac:dyDescent="0.25">
      <c r="A75" s="5" t="s">
        <v>151</v>
      </c>
      <c r="B75" s="3" t="s">
        <v>154</v>
      </c>
      <c r="C75" s="15">
        <v>2000000</v>
      </c>
      <c r="D75" s="15">
        <v>1057762.33</v>
      </c>
      <c r="E75" s="15">
        <v>11600</v>
      </c>
      <c r="F75" s="15">
        <v>34848.720000000001</v>
      </c>
      <c r="G75" s="15">
        <v>75772</v>
      </c>
      <c r="H75" s="22">
        <v>119716.98</v>
      </c>
      <c r="I75" s="22">
        <v>0</v>
      </c>
      <c r="J75" s="22">
        <v>0</v>
      </c>
      <c r="K75" s="15">
        <v>65824.63</v>
      </c>
      <c r="L75" s="15">
        <v>212363.18</v>
      </c>
      <c r="M75" s="15">
        <v>0</v>
      </c>
      <c r="N75" s="15">
        <f t="shared" ref="N75:N77" si="68">+E75+F75+G75+H75+I75+J75+K75+L75+M75</f>
        <v>520125.51</v>
      </c>
      <c r="O75" s="15">
        <f t="shared" ref="O75:O77" si="69">+D75-N75</f>
        <v>537636.82000000007</v>
      </c>
    </row>
    <row r="76" spans="1:15" x14ac:dyDescent="0.25">
      <c r="A76" s="5" t="s">
        <v>152</v>
      </c>
      <c r="B76" s="3" t="s">
        <v>155</v>
      </c>
      <c r="C76" s="15">
        <v>10500000</v>
      </c>
      <c r="D76" s="15">
        <v>5065716.29</v>
      </c>
      <c r="E76" s="15">
        <v>77288.479999999996</v>
      </c>
      <c r="F76" s="15">
        <v>986386.33</v>
      </c>
      <c r="G76" s="15">
        <v>427042.4</v>
      </c>
      <c r="H76" s="22">
        <v>0</v>
      </c>
      <c r="I76" s="22">
        <v>20000</v>
      </c>
      <c r="J76" s="22">
        <v>0</v>
      </c>
      <c r="K76" s="15">
        <v>1554999.08</v>
      </c>
      <c r="L76" s="15">
        <v>0</v>
      </c>
      <c r="M76" s="15">
        <v>0</v>
      </c>
      <c r="N76" s="15">
        <f t="shared" si="68"/>
        <v>3065716.29</v>
      </c>
      <c r="O76" s="15">
        <f t="shared" si="69"/>
        <v>2000000</v>
      </c>
    </row>
    <row r="77" spans="1:15" x14ac:dyDescent="0.25">
      <c r="A77" s="5" t="s">
        <v>153</v>
      </c>
      <c r="B77" s="3" t="s">
        <v>156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f t="shared" si="68"/>
        <v>0</v>
      </c>
      <c r="O77" s="15">
        <f t="shared" si="69"/>
        <v>0</v>
      </c>
    </row>
    <row r="78" spans="1:15" s="2" customFormat="1" x14ac:dyDescent="0.25">
      <c r="A78" s="10">
        <v>3.9</v>
      </c>
      <c r="B78" s="2" t="s">
        <v>15</v>
      </c>
      <c r="C78" s="9">
        <f t="shared" ref="C78:O78" si="70">+C79+C80+C81+C82+C1036+C83</f>
        <v>6658000</v>
      </c>
      <c r="D78" s="9">
        <f t="shared" si="70"/>
        <v>9682697.8200000003</v>
      </c>
      <c r="E78" s="9">
        <f t="shared" si="70"/>
        <v>532928.28</v>
      </c>
      <c r="F78" s="9">
        <f t="shared" si="70"/>
        <v>1667634.74</v>
      </c>
      <c r="G78" s="9">
        <f t="shared" si="70"/>
        <v>808808.04</v>
      </c>
      <c r="H78" s="9">
        <f t="shared" si="70"/>
        <v>586506.44999999995</v>
      </c>
      <c r="I78" s="9">
        <f t="shared" si="70"/>
        <v>447099.42</v>
      </c>
      <c r="J78" s="9">
        <f t="shared" si="70"/>
        <v>572960.43999999994</v>
      </c>
      <c r="K78" s="9">
        <f t="shared" si="70"/>
        <v>742760.45</v>
      </c>
      <c r="L78" s="9">
        <f t="shared" si="70"/>
        <v>1593849.57</v>
      </c>
      <c r="M78" s="9">
        <f t="shared" si="70"/>
        <v>437705.99</v>
      </c>
      <c r="N78" s="9">
        <f t="shared" si="70"/>
        <v>7390253.3799999999</v>
      </c>
      <c r="O78" s="9">
        <f t="shared" si="70"/>
        <v>2292444.44</v>
      </c>
    </row>
    <row r="79" spans="1:15" x14ac:dyDescent="0.25">
      <c r="A79" s="5" t="s">
        <v>157</v>
      </c>
      <c r="B79" s="3" t="s">
        <v>162</v>
      </c>
      <c r="C79" s="15">
        <v>350000</v>
      </c>
      <c r="D79" s="15">
        <v>512325.63</v>
      </c>
      <c r="E79" s="15">
        <v>157331</v>
      </c>
      <c r="F79" s="15">
        <v>130764.67</v>
      </c>
      <c r="G79" s="15">
        <v>52928.959999999999</v>
      </c>
      <c r="H79" s="22">
        <v>3002</v>
      </c>
      <c r="I79" s="22">
        <v>0</v>
      </c>
      <c r="J79" s="22">
        <v>32862</v>
      </c>
      <c r="K79" s="15">
        <v>10437</v>
      </c>
      <c r="L79" s="15">
        <v>5508</v>
      </c>
      <c r="M79" s="15">
        <v>0</v>
      </c>
      <c r="N79" s="15">
        <f t="shared" ref="N79:N83" si="71">+E79+F79+G79+H79+I79+J79+K79+L79+M79</f>
        <v>392833.63</v>
      </c>
      <c r="O79" s="15">
        <f t="shared" ref="O79:O83" si="72">+D79-N79</f>
        <v>119492</v>
      </c>
    </row>
    <row r="80" spans="1:15" ht="30" x14ac:dyDescent="0.25">
      <c r="A80" s="5" t="s">
        <v>158</v>
      </c>
      <c r="B80" s="3" t="s">
        <v>163</v>
      </c>
      <c r="C80" s="15">
        <v>8000</v>
      </c>
      <c r="D80" s="15">
        <v>8000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f t="shared" si="71"/>
        <v>0</v>
      </c>
      <c r="O80" s="15">
        <f t="shared" si="72"/>
        <v>8000</v>
      </c>
    </row>
    <row r="81" spans="1:15" x14ac:dyDescent="0.25">
      <c r="A81" s="5" t="s">
        <v>159</v>
      </c>
      <c r="B81" s="3" t="s">
        <v>164</v>
      </c>
      <c r="C81" s="15">
        <v>700000</v>
      </c>
      <c r="D81" s="15">
        <v>2035000</v>
      </c>
      <c r="E81" s="15">
        <v>87000</v>
      </c>
      <c r="F81" s="15">
        <v>500000</v>
      </c>
      <c r="G81" s="15">
        <v>29000</v>
      </c>
      <c r="H81" s="22">
        <v>91500</v>
      </c>
      <c r="I81" s="22">
        <v>62500</v>
      </c>
      <c r="J81" s="22">
        <v>154000</v>
      </c>
      <c r="K81" s="15">
        <v>0</v>
      </c>
      <c r="L81" s="15">
        <v>1046483</v>
      </c>
      <c r="M81" s="15">
        <v>0</v>
      </c>
      <c r="N81" s="15">
        <f t="shared" si="71"/>
        <v>1970483</v>
      </c>
      <c r="O81" s="15">
        <f t="shared" si="72"/>
        <v>64517</v>
      </c>
    </row>
    <row r="82" spans="1:15" ht="30" x14ac:dyDescent="0.25">
      <c r="A82" s="5" t="s">
        <v>160</v>
      </c>
      <c r="B82" s="3" t="s">
        <v>165</v>
      </c>
      <c r="C82" s="15">
        <v>2100000</v>
      </c>
      <c r="D82" s="15">
        <v>3553409</v>
      </c>
      <c r="E82" s="15">
        <v>0</v>
      </c>
      <c r="F82" s="15">
        <v>300440</v>
      </c>
      <c r="G82" s="15">
        <v>280603</v>
      </c>
      <c r="H82" s="22">
        <v>287686</v>
      </c>
      <c r="I82" s="22">
        <v>305534</v>
      </c>
      <c r="J82" s="22">
        <v>286788</v>
      </c>
      <c r="K82" s="15">
        <v>342358</v>
      </c>
      <c r="L82" s="15">
        <v>416267</v>
      </c>
      <c r="M82" s="15">
        <v>411535</v>
      </c>
      <c r="N82" s="15">
        <f t="shared" si="71"/>
        <v>2631211</v>
      </c>
      <c r="O82" s="15">
        <f t="shared" si="72"/>
        <v>922198</v>
      </c>
    </row>
    <row r="83" spans="1:15" x14ac:dyDescent="0.25">
      <c r="A83" s="5" t="s">
        <v>161</v>
      </c>
      <c r="B83" s="3" t="s">
        <v>15</v>
      </c>
      <c r="C83" s="15">
        <v>3500000</v>
      </c>
      <c r="D83" s="15">
        <v>3573963.19</v>
      </c>
      <c r="E83" s="15">
        <v>288597.28000000003</v>
      </c>
      <c r="F83" s="15">
        <v>736430.07</v>
      </c>
      <c r="G83" s="15">
        <v>446276.08</v>
      </c>
      <c r="H83" s="22">
        <v>204318.45</v>
      </c>
      <c r="I83" s="22">
        <v>79065.42</v>
      </c>
      <c r="J83" s="22">
        <v>99310.44</v>
      </c>
      <c r="K83" s="15">
        <v>389965.45</v>
      </c>
      <c r="L83" s="15">
        <v>125591.57</v>
      </c>
      <c r="M83" s="15">
        <v>26170.99</v>
      </c>
      <c r="N83" s="15">
        <f t="shared" si="71"/>
        <v>2395725.75</v>
      </c>
      <c r="O83" s="15">
        <f t="shared" si="72"/>
        <v>1178237.4399999999</v>
      </c>
    </row>
    <row r="84" spans="1:15" s="2" customFormat="1" ht="30" x14ac:dyDescent="0.25">
      <c r="A84" s="8">
        <v>4</v>
      </c>
      <c r="B84" s="1" t="s">
        <v>37</v>
      </c>
      <c r="C84" s="9">
        <f>+C85+C87+C89</f>
        <v>24918000</v>
      </c>
      <c r="D84" s="9">
        <f t="shared" ref="D84:N84" si="73">+D85+D87+D89</f>
        <v>20929010.350000001</v>
      </c>
      <c r="E84" s="9">
        <f t="shared" si="73"/>
        <v>2120137.14</v>
      </c>
      <c r="F84" s="9">
        <f t="shared" si="73"/>
        <v>3735088.28</v>
      </c>
      <c r="G84" s="9">
        <f t="shared" si="73"/>
        <v>1770048.76</v>
      </c>
      <c r="H84" s="9">
        <f t="shared" si="73"/>
        <v>1339140.1200000001</v>
      </c>
      <c r="I84" s="9">
        <f t="shared" si="73"/>
        <v>1810940.79</v>
      </c>
      <c r="J84" s="9">
        <f t="shared" si="73"/>
        <v>1512544.18</v>
      </c>
      <c r="K84" s="9">
        <f t="shared" si="73"/>
        <v>1328361.08</v>
      </c>
      <c r="L84" s="9">
        <f t="shared" si="73"/>
        <v>1607878.25</v>
      </c>
      <c r="M84" s="9">
        <f t="shared" si="73"/>
        <v>1059590.83</v>
      </c>
      <c r="N84" s="9">
        <f t="shared" si="73"/>
        <v>16283729.43</v>
      </c>
      <c r="O84" s="9">
        <f>+O85+O87+O89</f>
        <v>4645280.919999999</v>
      </c>
    </row>
    <row r="85" spans="1:15" s="2" customFormat="1" ht="30" x14ac:dyDescent="0.25">
      <c r="A85" s="10">
        <v>4.0999999999999996</v>
      </c>
      <c r="B85" s="2" t="s">
        <v>38</v>
      </c>
      <c r="C85" s="9">
        <f>+C86</f>
        <v>12000000</v>
      </c>
      <c r="D85" s="9">
        <f t="shared" ref="D85:O85" si="74">+D86</f>
        <v>13175000</v>
      </c>
      <c r="E85" s="9">
        <f t="shared" si="74"/>
        <v>1000000</v>
      </c>
      <c r="F85" s="9">
        <f t="shared" si="74"/>
        <v>2075000</v>
      </c>
      <c r="G85" s="9">
        <f t="shared" si="74"/>
        <v>1000000</v>
      </c>
      <c r="H85" s="9">
        <f t="shared" si="74"/>
        <v>1100000</v>
      </c>
      <c r="I85" s="9">
        <f t="shared" si="74"/>
        <v>1000000</v>
      </c>
      <c r="J85" s="9">
        <f t="shared" si="74"/>
        <v>1000000</v>
      </c>
      <c r="K85" s="9">
        <f t="shared" si="74"/>
        <v>1000000</v>
      </c>
      <c r="L85" s="9">
        <f t="shared" si="74"/>
        <v>1000000</v>
      </c>
      <c r="M85" s="9">
        <f t="shared" si="74"/>
        <v>1000000</v>
      </c>
      <c r="N85" s="9">
        <f t="shared" si="74"/>
        <v>10175000</v>
      </c>
      <c r="O85" s="9">
        <f t="shared" si="74"/>
        <v>3000000</v>
      </c>
    </row>
    <row r="86" spans="1:15" ht="45" x14ac:dyDescent="0.25">
      <c r="A86" s="5" t="s">
        <v>166</v>
      </c>
      <c r="B86" s="3" t="s">
        <v>167</v>
      </c>
      <c r="C86" s="15">
        <v>12000000</v>
      </c>
      <c r="D86" s="15">
        <v>13175000</v>
      </c>
      <c r="E86" s="15">
        <v>1000000</v>
      </c>
      <c r="F86" s="15">
        <v>2075000</v>
      </c>
      <c r="G86" s="15">
        <v>1000000</v>
      </c>
      <c r="H86" s="22">
        <v>1100000</v>
      </c>
      <c r="I86" s="22">
        <v>1000000</v>
      </c>
      <c r="J86" s="22">
        <v>1000000</v>
      </c>
      <c r="K86" s="15">
        <v>1000000</v>
      </c>
      <c r="L86" s="15">
        <v>1000000</v>
      </c>
      <c r="M86" s="15">
        <v>1000000</v>
      </c>
      <c r="N86" s="15">
        <f t="shared" ref="N86" si="75">+E86+F86+G86+H86+I86+J86+K86+L86+M86</f>
        <v>10175000</v>
      </c>
      <c r="O86" s="15">
        <f>+D86-N86</f>
        <v>3000000</v>
      </c>
    </row>
    <row r="87" spans="1:15" s="2" customFormat="1" x14ac:dyDescent="0.25">
      <c r="A87" s="10" t="s">
        <v>168</v>
      </c>
      <c r="B87" s="2" t="s">
        <v>16</v>
      </c>
      <c r="C87" s="9">
        <f>+C88</f>
        <v>190000</v>
      </c>
      <c r="D87" s="9">
        <f>+D88</f>
        <v>0</v>
      </c>
      <c r="E87" s="9">
        <f t="shared" ref="E87:M87" si="76">+E88</f>
        <v>0</v>
      </c>
      <c r="F87" s="9">
        <f t="shared" si="76"/>
        <v>0</v>
      </c>
      <c r="G87" s="9">
        <f t="shared" si="76"/>
        <v>0</v>
      </c>
      <c r="H87" s="9">
        <f t="shared" si="76"/>
        <v>0</v>
      </c>
      <c r="I87" s="9">
        <f t="shared" si="76"/>
        <v>0</v>
      </c>
      <c r="J87" s="9">
        <f t="shared" si="76"/>
        <v>0</v>
      </c>
      <c r="K87" s="9">
        <f t="shared" si="76"/>
        <v>0</v>
      </c>
      <c r="L87" s="9">
        <f t="shared" si="76"/>
        <v>0</v>
      </c>
      <c r="M87" s="9">
        <f t="shared" si="76"/>
        <v>0</v>
      </c>
      <c r="N87" s="9">
        <f t="shared" ref="N87:O87" si="77">+N88</f>
        <v>0</v>
      </c>
      <c r="O87" s="9">
        <f t="shared" si="77"/>
        <v>0</v>
      </c>
    </row>
    <row r="88" spans="1:15" x14ac:dyDescent="0.25">
      <c r="A88" s="5" t="s">
        <v>278</v>
      </c>
      <c r="B88" s="3" t="s">
        <v>279</v>
      </c>
      <c r="C88" s="15">
        <v>190000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f t="shared" ref="N88" si="78">+E88+F88+G88+H88+I88+J88+K88+L88+M88</f>
        <v>0</v>
      </c>
      <c r="O88" s="15">
        <f>+D88-N88</f>
        <v>0</v>
      </c>
    </row>
    <row r="89" spans="1:15" s="2" customFormat="1" x14ac:dyDescent="0.25">
      <c r="A89" s="10">
        <v>4.4000000000000004</v>
      </c>
      <c r="B89" s="2" t="s">
        <v>17</v>
      </c>
      <c r="C89" s="9">
        <f>+C90+C91+C92</f>
        <v>12728000</v>
      </c>
      <c r="D89" s="9">
        <f>+D90+D91+D92</f>
        <v>7754010.3499999996</v>
      </c>
      <c r="E89" s="9">
        <f t="shared" ref="E89:O89" si="79">+E90+E91+E92</f>
        <v>1120137.1400000001</v>
      </c>
      <c r="F89" s="9">
        <f t="shared" ref="F89:G89" si="80">+F90+F91+F92</f>
        <v>1660088.2799999998</v>
      </c>
      <c r="G89" s="9">
        <f t="shared" si="80"/>
        <v>770048.76</v>
      </c>
      <c r="H89" s="9">
        <f t="shared" ref="H89:I89" si="81">+H90+H91+H92</f>
        <v>239140.12</v>
      </c>
      <c r="I89" s="9">
        <f t="shared" si="81"/>
        <v>810940.79</v>
      </c>
      <c r="J89" s="9">
        <f t="shared" ref="J89:L89" si="82">+J90+J91+J92</f>
        <v>512544.18</v>
      </c>
      <c r="K89" s="9">
        <f t="shared" ref="K89" si="83">+K90+K91+K92</f>
        <v>328361.07999999996</v>
      </c>
      <c r="L89" s="9">
        <f t="shared" si="82"/>
        <v>607878.25</v>
      </c>
      <c r="M89" s="9">
        <f t="shared" ref="M89" si="84">+M90+M91+M92</f>
        <v>59590.83</v>
      </c>
      <c r="N89" s="9">
        <f t="shared" si="79"/>
        <v>6108729.4300000006</v>
      </c>
      <c r="O89" s="9">
        <f t="shared" si="79"/>
        <v>1645280.9199999992</v>
      </c>
    </row>
    <row r="90" spans="1:15" x14ac:dyDescent="0.25">
      <c r="A90" s="5" t="s">
        <v>169</v>
      </c>
      <c r="B90" s="3" t="s">
        <v>173</v>
      </c>
      <c r="C90" s="15">
        <v>7000000</v>
      </c>
      <c r="D90" s="15">
        <v>6065924.7599999998</v>
      </c>
      <c r="E90" s="15">
        <v>880463.93</v>
      </c>
      <c r="F90" s="15">
        <v>1292407.8999999999</v>
      </c>
      <c r="G90" s="15">
        <v>523017.48</v>
      </c>
      <c r="H90" s="22">
        <v>226590.12</v>
      </c>
      <c r="I90" s="22">
        <v>792590.79</v>
      </c>
      <c r="J90" s="22">
        <v>499994.18</v>
      </c>
      <c r="K90" s="15">
        <v>250860.36</v>
      </c>
      <c r="L90" s="15">
        <v>469844.09</v>
      </c>
      <c r="M90" s="15">
        <v>47040.83</v>
      </c>
      <c r="N90" s="15">
        <f t="shared" ref="N90:N92" si="85">+E90+F90+G90+H90+I90+J90+K90+L90+M90</f>
        <v>4982809.6800000006</v>
      </c>
      <c r="O90" s="15">
        <f>+D90-N90</f>
        <v>1083115.0799999991</v>
      </c>
    </row>
    <row r="91" spans="1:15" ht="30" x14ac:dyDescent="0.25">
      <c r="A91" s="5" t="s">
        <v>170</v>
      </c>
      <c r="B91" s="3" t="s">
        <v>174</v>
      </c>
      <c r="C91" s="15">
        <v>250000</v>
      </c>
      <c r="D91" s="15">
        <v>150600</v>
      </c>
      <c r="E91" s="15">
        <v>12550</v>
      </c>
      <c r="F91" s="15">
        <v>12550</v>
      </c>
      <c r="G91" s="15">
        <v>12550</v>
      </c>
      <c r="H91" s="22">
        <v>12550</v>
      </c>
      <c r="I91" s="22">
        <v>12550</v>
      </c>
      <c r="J91" s="22">
        <v>12550</v>
      </c>
      <c r="K91" s="15">
        <v>12550</v>
      </c>
      <c r="L91" s="15">
        <v>12550</v>
      </c>
      <c r="M91" s="15">
        <v>12550</v>
      </c>
      <c r="N91" s="15">
        <f t="shared" si="85"/>
        <v>112950</v>
      </c>
      <c r="O91" s="15">
        <f>+D91-N91</f>
        <v>37650</v>
      </c>
    </row>
    <row r="92" spans="1:15" ht="30" x14ac:dyDescent="0.25">
      <c r="A92" s="5" t="s">
        <v>171</v>
      </c>
      <c r="B92" s="3" t="s">
        <v>175</v>
      </c>
      <c r="C92" s="15">
        <v>5478000</v>
      </c>
      <c r="D92" s="15">
        <v>1537485.59</v>
      </c>
      <c r="E92" s="15">
        <v>227123.21</v>
      </c>
      <c r="F92" s="15">
        <v>355130.38</v>
      </c>
      <c r="G92" s="15">
        <v>234481.28</v>
      </c>
      <c r="H92" s="22">
        <v>0</v>
      </c>
      <c r="I92" s="22">
        <v>5800</v>
      </c>
      <c r="J92" s="22">
        <v>0</v>
      </c>
      <c r="K92" s="15">
        <v>64950.720000000001</v>
      </c>
      <c r="L92" s="15">
        <v>125484.16</v>
      </c>
      <c r="M92" s="15">
        <v>0</v>
      </c>
      <c r="N92" s="15">
        <f t="shared" si="85"/>
        <v>1012969.75</v>
      </c>
      <c r="O92" s="15">
        <f>+D92-N92</f>
        <v>524515.84000000008</v>
      </c>
    </row>
    <row r="93" spans="1:15" s="2" customFormat="1" ht="30" x14ac:dyDescent="0.25">
      <c r="A93" s="8">
        <v>5</v>
      </c>
      <c r="B93" s="1" t="s">
        <v>18</v>
      </c>
      <c r="C93" s="9">
        <f t="shared" ref="C93:O93" si="86">+C94+C97+C103+C107+C101+C99</f>
        <v>3860000</v>
      </c>
      <c r="D93" s="9">
        <f t="shared" si="86"/>
        <v>3274687.39</v>
      </c>
      <c r="E93" s="9">
        <f t="shared" si="86"/>
        <v>1124156</v>
      </c>
      <c r="F93" s="9">
        <f t="shared" si="86"/>
        <v>227347.4</v>
      </c>
      <c r="G93" s="9">
        <f t="shared" si="86"/>
        <v>1494341.25</v>
      </c>
      <c r="H93" s="9">
        <f t="shared" si="86"/>
        <v>26858.639999999999</v>
      </c>
      <c r="I93" s="9">
        <f t="shared" si="86"/>
        <v>0</v>
      </c>
      <c r="J93" s="9">
        <f t="shared" si="86"/>
        <v>26858.639999999999</v>
      </c>
      <c r="K93" s="9">
        <f t="shared" si="86"/>
        <v>12370.74</v>
      </c>
      <c r="L93" s="9">
        <f t="shared" si="86"/>
        <v>0</v>
      </c>
      <c r="M93" s="9">
        <f t="shared" si="86"/>
        <v>0</v>
      </c>
      <c r="N93" s="9">
        <f t="shared" si="86"/>
        <v>2911932.67</v>
      </c>
      <c r="O93" s="9">
        <f t="shared" si="86"/>
        <v>362754.72</v>
      </c>
    </row>
    <row r="94" spans="1:15" s="2" customFormat="1" ht="30" x14ac:dyDescent="0.25">
      <c r="A94" s="10">
        <v>5.0999999999999996</v>
      </c>
      <c r="B94" s="2" t="s">
        <v>19</v>
      </c>
      <c r="C94" s="9">
        <f>+C95+C96</f>
        <v>440000</v>
      </c>
      <c r="D94" s="9">
        <f t="shared" ref="D94:N94" si="87">+D95+D96</f>
        <v>607615.99</v>
      </c>
      <c r="E94" s="9">
        <f t="shared" si="87"/>
        <v>68556</v>
      </c>
      <c r="F94" s="9">
        <f t="shared" si="87"/>
        <v>217876</v>
      </c>
      <c r="G94" s="9">
        <f t="shared" si="87"/>
        <v>102341.25</v>
      </c>
      <c r="H94" s="9">
        <f t="shared" si="87"/>
        <v>26858.639999999999</v>
      </c>
      <c r="I94" s="9">
        <f t="shared" si="87"/>
        <v>0</v>
      </c>
      <c r="J94" s="9">
        <f t="shared" si="87"/>
        <v>26858.639999999999</v>
      </c>
      <c r="K94" s="9">
        <f t="shared" si="87"/>
        <v>12370.74</v>
      </c>
      <c r="L94" s="9">
        <f t="shared" si="87"/>
        <v>0</v>
      </c>
      <c r="M94" s="9">
        <f t="shared" si="87"/>
        <v>0</v>
      </c>
      <c r="N94" s="9">
        <f t="shared" si="87"/>
        <v>454861.27</v>
      </c>
      <c r="O94" s="9">
        <f>+O95+O96</f>
        <v>152754.71999999997</v>
      </c>
    </row>
    <row r="95" spans="1:15" x14ac:dyDescent="0.25">
      <c r="A95" s="5" t="s">
        <v>177</v>
      </c>
      <c r="B95" s="3" t="s">
        <v>179</v>
      </c>
      <c r="C95" s="15">
        <v>170000</v>
      </c>
      <c r="D95" s="15">
        <v>250000</v>
      </c>
      <c r="E95" s="15">
        <v>0</v>
      </c>
      <c r="F95" s="15">
        <v>95120</v>
      </c>
      <c r="G95" s="15">
        <v>33408</v>
      </c>
      <c r="H95" s="22">
        <v>26858.639999999999</v>
      </c>
      <c r="I95" s="22">
        <v>0</v>
      </c>
      <c r="J95" s="22">
        <v>26858.639999999999</v>
      </c>
      <c r="K95" s="15">
        <v>0</v>
      </c>
      <c r="L95" s="15">
        <v>0</v>
      </c>
      <c r="M95" s="15">
        <v>0</v>
      </c>
      <c r="N95" s="15">
        <f t="shared" ref="N95:N96" si="88">+E95+F95+G95+H95+I95+J95+K95+L95+M95</f>
        <v>182245.28000000003</v>
      </c>
      <c r="O95" s="15">
        <f t="shared" ref="O95:O96" si="89">+D95-N95</f>
        <v>67754.719999999972</v>
      </c>
    </row>
    <row r="96" spans="1:15" ht="30" x14ac:dyDescent="0.25">
      <c r="A96" s="5" t="s">
        <v>178</v>
      </c>
      <c r="B96" s="3" t="s">
        <v>180</v>
      </c>
      <c r="C96" s="15">
        <v>270000</v>
      </c>
      <c r="D96" s="15">
        <v>357615.99</v>
      </c>
      <c r="E96" s="15">
        <v>68556</v>
      </c>
      <c r="F96" s="15">
        <v>122756</v>
      </c>
      <c r="G96" s="15">
        <v>68933.25</v>
      </c>
      <c r="H96" s="15">
        <v>0</v>
      </c>
      <c r="I96" s="15">
        <v>0</v>
      </c>
      <c r="J96" s="15">
        <v>0</v>
      </c>
      <c r="K96" s="15">
        <v>12370.74</v>
      </c>
      <c r="L96" s="15">
        <v>0</v>
      </c>
      <c r="M96" s="15">
        <v>0</v>
      </c>
      <c r="N96" s="15">
        <f t="shared" si="88"/>
        <v>272615.99</v>
      </c>
      <c r="O96" s="15">
        <f t="shared" si="89"/>
        <v>85000</v>
      </c>
    </row>
    <row r="97" spans="1:15" s="2" customFormat="1" ht="30" x14ac:dyDescent="0.25">
      <c r="A97" s="10">
        <v>5.2</v>
      </c>
      <c r="B97" s="2" t="s">
        <v>39</v>
      </c>
      <c r="C97" s="9">
        <f>+C98</f>
        <v>150000</v>
      </c>
      <c r="D97" s="9">
        <f t="shared" ref="D97:N97" si="90">+D98</f>
        <v>40000</v>
      </c>
      <c r="E97" s="9">
        <f t="shared" si="90"/>
        <v>0</v>
      </c>
      <c r="F97" s="9">
        <f t="shared" si="90"/>
        <v>0</v>
      </c>
      <c r="G97" s="9">
        <f t="shared" si="90"/>
        <v>0</v>
      </c>
      <c r="H97" s="9">
        <f t="shared" si="90"/>
        <v>0</v>
      </c>
      <c r="I97" s="9">
        <f t="shared" si="90"/>
        <v>0</v>
      </c>
      <c r="J97" s="9">
        <f t="shared" si="90"/>
        <v>0</v>
      </c>
      <c r="K97" s="9">
        <f t="shared" si="90"/>
        <v>0</v>
      </c>
      <c r="L97" s="9">
        <f t="shared" si="90"/>
        <v>0</v>
      </c>
      <c r="M97" s="9">
        <f t="shared" si="90"/>
        <v>0</v>
      </c>
      <c r="N97" s="9">
        <f t="shared" si="90"/>
        <v>0</v>
      </c>
      <c r="O97" s="9">
        <f>+O98</f>
        <v>40000</v>
      </c>
    </row>
    <row r="98" spans="1:15" x14ac:dyDescent="0.25">
      <c r="A98" s="5" t="s">
        <v>182</v>
      </c>
      <c r="B98" s="3" t="s">
        <v>184</v>
      </c>
      <c r="C98" s="15">
        <v>150000</v>
      </c>
      <c r="D98" s="15">
        <v>40000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5">
        <f t="shared" ref="N98" si="91">+E98+F98+G98+H98+I98+J98+K98+L98+M98</f>
        <v>0</v>
      </c>
      <c r="O98" s="15">
        <f>+D98-N98</f>
        <v>40000</v>
      </c>
    </row>
    <row r="99" spans="1:15" s="2" customFormat="1" ht="30" x14ac:dyDescent="0.25">
      <c r="A99" s="10" t="s">
        <v>265</v>
      </c>
      <c r="B99" s="2" t="s">
        <v>280</v>
      </c>
      <c r="C99" s="9">
        <f>+C100</f>
        <v>70000</v>
      </c>
      <c r="D99" s="9">
        <f>+D100</f>
        <v>50000</v>
      </c>
      <c r="E99" s="9">
        <f t="shared" ref="E99:N99" si="92">+E100</f>
        <v>0</v>
      </c>
      <c r="F99" s="9">
        <f t="shared" si="92"/>
        <v>0</v>
      </c>
      <c r="G99" s="9">
        <f t="shared" si="92"/>
        <v>0</v>
      </c>
      <c r="H99" s="9">
        <f t="shared" si="92"/>
        <v>0</v>
      </c>
      <c r="I99" s="9">
        <f t="shared" si="92"/>
        <v>0</v>
      </c>
      <c r="J99" s="9">
        <f t="shared" si="92"/>
        <v>0</v>
      </c>
      <c r="K99" s="9">
        <f t="shared" si="92"/>
        <v>0</v>
      </c>
      <c r="L99" s="9">
        <f t="shared" si="92"/>
        <v>0</v>
      </c>
      <c r="M99" s="9">
        <f t="shared" si="92"/>
        <v>0</v>
      </c>
      <c r="N99" s="9">
        <f t="shared" si="92"/>
        <v>0</v>
      </c>
      <c r="O99" s="9">
        <f>+O100</f>
        <v>50000</v>
      </c>
    </row>
    <row r="100" spans="1:15" x14ac:dyDescent="0.25">
      <c r="A100" s="5" t="s">
        <v>266</v>
      </c>
      <c r="B100" s="3" t="s">
        <v>267</v>
      </c>
      <c r="C100" s="15">
        <v>70000</v>
      </c>
      <c r="D100" s="15">
        <v>50000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f t="shared" ref="N100" si="93">+E100+F100+G100+H100+I100+J100+K100+L100+M100</f>
        <v>0</v>
      </c>
      <c r="O100" s="15">
        <f>+D100-N100</f>
        <v>50000</v>
      </c>
    </row>
    <row r="101" spans="1:15" s="2" customFormat="1" x14ac:dyDescent="0.25">
      <c r="A101" s="10" t="s">
        <v>260</v>
      </c>
      <c r="B101" s="2" t="s">
        <v>186</v>
      </c>
      <c r="C101" s="9">
        <f>+C102</f>
        <v>1500000</v>
      </c>
      <c r="D101" s="9">
        <f t="shared" ref="D101:N101" si="94">+D102</f>
        <v>2424400</v>
      </c>
      <c r="E101" s="9">
        <f t="shared" si="94"/>
        <v>1032400</v>
      </c>
      <c r="F101" s="9">
        <f t="shared" si="94"/>
        <v>0</v>
      </c>
      <c r="G101" s="9">
        <f t="shared" si="94"/>
        <v>1392000</v>
      </c>
      <c r="H101" s="9">
        <f t="shared" si="94"/>
        <v>0</v>
      </c>
      <c r="I101" s="9">
        <f t="shared" si="94"/>
        <v>0</v>
      </c>
      <c r="J101" s="9">
        <f t="shared" si="94"/>
        <v>0</v>
      </c>
      <c r="K101" s="9">
        <f t="shared" si="94"/>
        <v>0</v>
      </c>
      <c r="L101" s="9">
        <f t="shared" si="94"/>
        <v>0</v>
      </c>
      <c r="M101" s="9">
        <f t="shared" si="94"/>
        <v>0</v>
      </c>
      <c r="N101" s="9">
        <f t="shared" si="94"/>
        <v>2424400</v>
      </c>
      <c r="O101" s="9">
        <f>+O102</f>
        <v>0</v>
      </c>
    </row>
    <row r="102" spans="1:15" x14ac:dyDescent="0.25">
      <c r="A102" s="5" t="s">
        <v>185</v>
      </c>
      <c r="B102" s="3" t="s">
        <v>186</v>
      </c>
      <c r="C102" s="15">
        <v>1500000</v>
      </c>
      <c r="D102" s="15">
        <v>2424400</v>
      </c>
      <c r="E102" s="15">
        <v>1032400</v>
      </c>
      <c r="F102" s="15">
        <v>0</v>
      </c>
      <c r="G102" s="15">
        <v>1392000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f t="shared" ref="N102" si="95">+E102+F102+G102+H102+I102+J102+K102+L102+M102</f>
        <v>2424400</v>
      </c>
      <c r="O102" s="15">
        <f>+D102-N102</f>
        <v>0</v>
      </c>
    </row>
    <row r="103" spans="1:15" s="2" customFormat="1" ht="30" x14ac:dyDescent="0.25">
      <c r="A103" s="10">
        <v>5.6</v>
      </c>
      <c r="B103" s="2" t="s">
        <v>21</v>
      </c>
      <c r="C103" s="9">
        <f>+C105+C106+C104</f>
        <v>1650000</v>
      </c>
      <c r="D103" s="9">
        <f t="shared" ref="D103:N103" si="96">+D105+D106+D104</f>
        <v>92671.4</v>
      </c>
      <c r="E103" s="9">
        <f t="shared" si="96"/>
        <v>23200</v>
      </c>
      <c r="F103" s="9">
        <f t="shared" si="96"/>
        <v>9471.4</v>
      </c>
      <c r="G103" s="9">
        <f t="shared" si="96"/>
        <v>0</v>
      </c>
      <c r="H103" s="9">
        <f t="shared" si="96"/>
        <v>0</v>
      </c>
      <c r="I103" s="9">
        <f t="shared" si="96"/>
        <v>0</v>
      </c>
      <c r="J103" s="9">
        <f t="shared" si="96"/>
        <v>0</v>
      </c>
      <c r="K103" s="9">
        <f t="shared" si="96"/>
        <v>0</v>
      </c>
      <c r="L103" s="9">
        <f t="shared" si="96"/>
        <v>0</v>
      </c>
      <c r="M103" s="9">
        <f t="shared" si="96"/>
        <v>0</v>
      </c>
      <c r="N103" s="9">
        <f t="shared" si="96"/>
        <v>32671.4</v>
      </c>
      <c r="O103" s="9">
        <f>+O105+O106++O104</f>
        <v>59999.999999999993</v>
      </c>
    </row>
    <row r="104" spans="1:15" ht="30" x14ac:dyDescent="0.25">
      <c r="A104" s="5" t="s">
        <v>187</v>
      </c>
      <c r="B104" s="3" t="s">
        <v>190</v>
      </c>
      <c r="C104" s="15"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f t="shared" ref="N104:N106" si="97">+E104+F104+G104+H104+I104+J104+K104+L104+M104</f>
        <v>0</v>
      </c>
      <c r="O104" s="15">
        <f t="shared" ref="O104:O108" si="98">+D104-N104</f>
        <v>0</v>
      </c>
    </row>
    <row r="105" spans="1:15" ht="30" x14ac:dyDescent="0.25">
      <c r="A105" s="5" t="s">
        <v>188</v>
      </c>
      <c r="B105" s="3" t="s">
        <v>191</v>
      </c>
      <c r="C105" s="15">
        <v>150000</v>
      </c>
      <c r="D105" s="15">
        <v>92671.4</v>
      </c>
      <c r="E105" s="15">
        <v>23200</v>
      </c>
      <c r="F105" s="15">
        <v>9471.4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f t="shared" si="97"/>
        <v>32671.4</v>
      </c>
      <c r="O105" s="15">
        <f t="shared" si="98"/>
        <v>59999.999999999993</v>
      </c>
    </row>
    <row r="106" spans="1:15" x14ac:dyDescent="0.25">
      <c r="A106" s="5" t="s">
        <v>189</v>
      </c>
      <c r="B106" s="3" t="s">
        <v>192</v>
      </c>
      <c r="C106" s="15">
        <v>1500000</v>
      </c>
      <c r="D106" s="15">
        <v>0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0</v>
      </c>
      <c r="N106" s="15">
        <f t="shared" si="97"/>
        <v>0</v>
      </c>
      <c r="O106" s="15">
        <f t="shared" si="98"/>
        <v>0</v>
      </c>
    </row>
    <row r="107" spans="1:15" s="2" customFormat="1" x14ac:dyDescent="0.25">
      <c r="A107" s="10">
        <v>5.9</v>
      </c>
      <c r="B107" s="2" t="s">
        <v>22</v>
      </c>
      <c r="C107" s="9">
        <f>+C108</f>
        <v>50000</v>
      </c>
      <c r="D107" s="9">
        <f>+D108</f>
        <v>60000</v>
      </c>
      <c r="E107" s="9">
        <f t="shared" ref="E107:O107" si="99">+E108</f>
        <v>0</v>
      </c>
      <c r="F107" s="9">
        <f t="shared" si="99"/>
        <v>0</v>
      </c>
      <c r="G107" s="9">
        <f t="shared" si="99"/>
        <v>0</v>
      </c>
      <c r="H107" s="9">
        <f t="shared" si="99"/>
        <v>0</v>
      </c>
      <c r="I107" s="9">
        <f t="shared" si="99"/>
        <v>0</v>
      </c>
      <c r="J107" s="9">
        <f t="shared" si="99"/>
        <v>0</v>
      </c>
      <c r="K107" s="9">
        <f t="shared" si="99"/>
        <v>0</v>
      </c>
      <c r="L107" s="9">
        <f t="shared" si="99"/>
        <v>0</v>
      </c>
      <c r="M107" s="9">
        <f t="shared" si="99"/>
        <v>0</v>
      </c>
      <c r="N107" s="9">
        <f t="shared" si="99"/>
        <v>0</v>
      </c>
      <c r="O107" s="9">
        <f t="shared" si="99"/>
        <v>60000</v>
      </c>
    </row>
    <row r="108" spans="1:15" x14ac:dyDescent="0.25">
      <c r="A108" s="5" t="s">
        <v>193</v>
      </c>
      <c r="B108" s="3" t="s">
        <v>194</v>
      </c>
      <c r="C108" s="15">
        <v>50000</v>
      </c>
      <c r="D108" s="15">
        <v>60000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f t="shared" ref="N108" si="100">+E108+F108+G108+H108+I108+J108+K108+L108+M108</f>
        <v>0</v>
      </c>
      <c r="O108" s="15">
        <f t="shared" si="98"/>
        <v>60000</v>
      </c>
    </row>
    <row r="109" spans="1:15" x14ac:dyDescent="0.25">
      <c r="A109" s="8">
        <v>6</v>
      </c>
      <c r="B109" s="1" t="s">
        <v>23</v>
      </c>
      <c r="C109" s="9">
        <f>+C110</f>
        <v>12500000</v>
      </c>
      <c r="D109" s="9">
        <f>+D110</f>
        <v>8090000</v>
      </c>
      <c r="E109" s="9">
        <f t="shared" ref="E109:O109" si="101">+E110</f>
        <v>0</v>
      </c>
      <c r="F109" s="9">
        <f t="shared" si="101"/>
        <v>0</v>
      </c>
      <c r="G109" s="9">
        <f t="shared" si="101"/>
        <v>1396508.07</v>
      </c>
      <c r="H109" s="9">
        <f t="shared" si="101"/>
        <v>250000</v>
      </c>
      <c r="I109" s="9">
        <f t="shared" si="101"/>
        <v>0</v>
      </c>
      <c r="J109" s="9">
        <f t="shared" si="101"/>
        <v>3008518.84</v>
      </c>
      <c r="K109" s="9">
        <f t="shared" si="101"/>
        <v>0</v>
      </c>
      <c r="L109" s="9">
        <f t="shared" si="101"/>
        <v>1894053.2400000002</v>
      </c>
      <c r="M109" s="9">
        <f t="shared" si="101"/>
        <v>0</v>
      </c>
      <c r="N109" s="9">
        <f t="shared" si="101"/>
        <v>6549080.1500000004</v>
      </c>
      <c r="O109" s="9">
        <f t="shared" si="101"/>
        <v>1540919.8499999996</v>
      </c>
    </row>
    <row r="110" spans="1:15" s="2" customFormat="1" ht="30" x14ac:dyDescent="0.25">
      <c r="A110" s="10">
        <v>6.1</v>
      </c>
      <c r="B110" s="2" t="s">
        <v>40</v>
      </c>
      <c r="C110" s="9">
        <f>C113+C114+C111+C115+C112</f>
        <v>12500000</v>
      </c>
      <c r="D110" s="9">
        <f t="shared" ref="D110:N110" si="102">D113+D114+D111+D115+D112</f>
        <v>8090000</v>
      </c>
      <c r="E110" s="9">
        <f t="shared" si="102"/>
        <v>0</v>
      </c>
      <c r="F110" s="9">
        <f t="shared" si="102"/>
        <v>0</v>
      </c>
      <c r="G110" s="9">
        <f t="shared" si="102"/>
        <v>1396508.07</v>
      </c>
      <c r="H110" s="9">
        <f t="shared" si="102"/>
        <v>250000</v>
      </c>
      <c r="I110" s="9">
        <f t="shared" si="102"/>
        <v>0</v>
      </c>
      <c r="J110" s="9">
        <f t="shared" si="102"/>
        <v>3008518.84</v>
      </c>
      <c r="K110" s="9">
        <f t="shared" si="102"/>
        <v>0</v>
      </c>
      <c r="L110" s="9">
        <f t="shared" si="102"/>
        <v>1894053.2400000002</v>
      </c>
      <c r="M110" s="9">
        <f t="shared" si="102"/>
        <v>0</v>
      </c>
      <c r="N110" s="9">
        <f t="shared" si="102"/>
        <v>6549080.1500000004</v>
      </c>
      <c r="O110" s="9">
        <f>O113+O114+O111+O115+O112</f>
        <v>1540919.8499999996</v>
      </c>
    </row>
    <row r="111" spans="1:15" x14ac:dyDescent="0.25">
      <c r="A111" s="5" t="s">
        <v>195</v>
      </c>
      <c r="B111" s="3" t="s">
        <v>207</v>
      </c>
      <c r="C111" s="15">
        <v>0</v>
      </c>
      <c r="D111" s="15">
        <v>1170000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1169041.56</v>
      </c>
      <c r="M111" s="15">
        <v>0</v>
      </c>
      <c r="N111" s="15">
        <f t="shared" ref="N111:N115" si="103">+E111+F111+G111+H111+I111+J111+K111+L111+M111</f>
        <v>1169041.56</v>
      </c>
      <c r="O111" s="15">
        <f t="shared" ref="O111:O115" si="104">+D111-N111</f>
        <v>958.43999999994412</v>
      </c>
    </row>
    <row r="112" spans="1:15" ht="45" x14ac:dyDescent="0.25">
      <c r="A112" s="5" t="s">
        <v>196</v>
      </c>
      <c r="B112" s="3" t="s">
        <v>215</v>
      </c>
      <c r="C112" s="15">
        <v>0</v>
      </c>
      <c r="D112" s="15">
        <v>312000</v>
      </c>
      <c r="E112" s="15">
        <v>0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f t="shared" si="103"/>
        <v>0</v>
      </c>
      <c r="O112" s="15">
        <f t="shared" si="104"/>
        <v>312000</v>
      </c>
    </row>
    <row r="113" spans="1:15" ht="30" x14ac:dyDescent="0.25">
      <c r="A113" s="5" t="s">
        <v>197</v>
      </c>
      <c r="B113" s="3" t="s">
        <v>201</v>
      </c>
      <c r="C113" s="15">
        <v>0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f t="shared" si="103"/>
        <v>0</v>
      </c>
      <c r="O113" s="15">
        <f t="shared" si="104"/>
        <v>0</v>
      </c>
    </row>
    <row r="114" spans="1:15" ht="15" customHeight="1" x14ac:dyDescent="0.25">
      <c r="A114" s="5" t="s">
        <v>198</v>
      </c>
      <c r="B114" s="3" t="s">
        <v>202</v>
      </c>
      <c r="C114" s="15">
        <v>12500000</v>
      </c>
      <c r="D114" s="15">
        <v>5880000</v>
      </c>
      <c r="E114" s="15">
        <v>0</v>
      </c>
      <c r="F114" s="15">
        <v>0</v>
      </c>
      <c r="G114" s="15">
        <v>1396508.07</v>
      </c>
      <c r="H114" s="22">
        <v>250000</v>
      </c>
      <c r="I114" s="22">
        <v>0</v>
      </c>
      <c r="J114" s="15">
        <v>3008518.84</v>
      </c>
      <c r="K114" s="15">
        <v>0</v>
      </c>
      <c r="L114" s="15">
        <v>0</v>
      </c>
      <c r="M114" s="15">
        <v>0</v>
      </c>
      <c r="N114" s="15">
        <f t="shared" si="103"/>
        <v>4655026.91</v>
      </c>
      <c r="O114" s="15">
        <f t="shared" si="104"/>
        <v>1224973.0899999999</v>
      </c>
    </row>
    <row r="115" spans="1:15" ht="45" x14ac:dyDescent="0.25">
      <c r="A115" s="5" t="s">
        <v>199</v>
      </c>
      <c r="B115" s="3" t="s">
        <v>208</v>
      </c>
      <c r="C115" s="15">
        <v>0</v>
      </c>
      <c r="D115" s="15">
        <v>728000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725011.68</v>
      </c>
      <c r="M115" s="15">
        <v>0</v>
      </c>
      <c r="N115" s="15">
        <f t="shared" si="103"/>
        <v>725011.68</v>
      </c>
      <c r="O115" s="15">
        <f t="shared" si="104"/>
        <v>2988.3199999999488</v>
      </c>
    </row>
    <row r="116" spans="1:15" x14ac:dyDescent="0.25">
      <c r="A116" s="8">
        <v>8</v>
      </c>
      <c r="B116" s="1" t="s">
        <v>24</v>
      </c>
      <c r="C116" s="9">
        <f>+C117</f>
        <v>2300000</v>
      </c>
      <c r="D116" s="9">
        <f>+D117</f>
        <v>2880379.2</v>
      </c>
      <c r="E116" s="9">
        <f t="shared" ref="E116:O119" si="105">+E117</f>
        <v>0</v>
      </c>
      <c r="F116" s="9">
        <f t="shared" si="105"/>
        <v>500000</v>
      </c>
      <c r="G116" s="9">
        <f t="shared" si="105"/>
        <v>199500</v>
      </c>
      <c r="H116" s="9">
        <f t="shared" si="105"/>
        <v>2180879.2000000002</v>
      </c>
      <c r="I116" s="9">
        <f t="shared" si="105"/>
        <v>0</v>
      </c>
      <c r="J116" s="9">
        <f t="shared" si="105"/>
        <v>0</v>
      </c>
      <c r="K116" s="9">
        <f t="shared" si="105"/>
        <v>0</v>
      </c>
      <c r="L116" s="9">
        <f t="shared" si="105"/>
        <v>0</v>
      </c>
      <c r="M116" s="9">
        <f t="shared" si="105"/>
        <v>0</v>
      </c>
      <c r="N116" s="9">
        <f t="shared" si="105"/>
        <v>2880379.2</v>
      </c>
      <c r="O116" s="9">
        <f t="shared" si="105"/>
        <v>0</v>
      </c>
    </row>
    <row r="117" spans="1:15" s="2" customFormat="1" x14ac:dyDescent="0.25">
      <c r="A117" s="10">
        <v>8.5</v>
      </c>
      <c r="B117" s="2" t="s">
        <v>25</v>
      </c>
      <c r="C117" s="9">
        <f>+C118</f>
        <v>2300000</v>
      </c>
      <c r="D117" s="9">
        <f>+D118</f>
        <v>2880379.2</v>
      </c>
      <c r="E117" s="9">
        <f t="shared" si="105"/>
        <v>0</v>
      </c>
      <c r="F117" s="9">
        <f t="shared" si="105"/>
        <v>500000</v>
      </c>
      <c r="G117" s="9">
        <f t="shared" si="105"/>
        <v>199500</v>
      </c>
      <c r="H117" s="9">
        <f t="shared" si="105"/>
        <v>2180879.2000000002</v>
      </c>
      <c r="I117" s="9">
        <f t="shared" si="105"/>
        <v>0</v>
      </c>
      <c r="J117" s="9">
        <f t="shared" si="105"/>
        <v>0</v>
      </c>
      <c r="K117" s="9">
        <f t="shared" si="105"/>
        <v>0</v>
      </c>
      <c r="L117" s="9">
        <f t="shared" si="105"/>
        <v>0</v>
      </c>
      <c r="M117" s="9">
        <f t="shared" si="105"/>
        <v>0</v>
      </c>
      <c r="N117" s="9">
        <f t="shared" si="105"/>
        <v>2880379.2</v>
      </c>
      <c r="O117" s="9">
        <f t="shared" si="105"/>
        <v>0</v>
      </c>
    </row>
    <row r="118" spans="1:15" x14ac:dyDescent="0.25">
      <c r="A118" s="5" t="s">
        <v>205</v>
      </c>
      <c r="B118" s="3" t="s">
        <v>206</v>
      </c>
      <c r="C118" s="15">
        <v>2300000</v>
      </c>
      <c r="D118" s="15">
        <v>2880379.2</v>
      </c>
      <c r="E118" s="15">
        <v>0</v>
      </c>
      <c r="F118" s="15">
        <v>500000</v>
      </c>
      <c r="G118" s="15">
        <v>199500</v>
      </c>
      <c r="H118" s="22">
        <v>2180879.2000000002</v>
      </c>
      <c r="I118" s="22">
        <v>0</v>
      </c>
      <c r="J118" s="22">
        <v>0</v>
      </c>
      <c r="K118" s="15">
        <v>0</v>
      </c>
      <c r="L118" s="15">
        <v>0</v>
      </c>
      <c r="M118" s="15">
        <v>0</v>
      </c>
      <c r="N118" s="15">
        <f t="shared" ref="N118" si="106">+E118+F118+G118+H118+I118+J118+K118+L118+M118</f>
        <v>2880379.2</v>
      </c>
      <c r="O118" s="15">
        <f t="shared" ref="O118" si="107">+D118-N118</f>
        <v>0</v>
      </c>
    </row>
    <row r="119" spans="1:15" s="2" customFormat="1" ht="30" x14ac:dyDescent="0.25">
      <c r="A119" s="10" t="s">
        <v>286</v>
      </c>
      <c r="B119" s="2" t="s">
        <v>288</v>
      </c>
      <c r="C119" s="9">
        <f>+C120</f>
        <v>2000000</v>
      </c>
      <c r="D119" s="9">
        <f>+D120</f>
        <v>0</v>
      </c>
      <c r="E119" s="9">
        <f t="shared" si="105"/>
        <v>0</v>
      </c>
      <c r="F119" s="9">
        <f t="shared" si="105"/>
        <v>0</v>
      </c>
      <c r="G119" s="9">
        <f t="shared" si="105"/>
        <v>0</v>
      </c>
      <c r="H119" s="9">
        <f t="shared" si="105"/>
        <v>0</v>
      </c>
      <c r="I119" s="9">
        <f t="shared" si="105"/>
        <v>0</v>
      </c>
      <c r="J119" s="9">
        <f t="shared" si="105"/>
        <v>0</v>
      </c>
      <c r="K119" s="9">
        <f t="shared" si="105"/>
        <v>0</v>
      </c>
      <c r="L119" s="9">
        <f t="shared" si="105"/>
        <v>0</v>
      </c>
      <c r="M119" s="9">
        <f t="shared" si="105"/>
        <v>0</v>
      </c>
      <c r="N119" s="9">
        <f t="shared" si="105"/>
        <v>0</v>
      </c>
      <c r="O119" s="9">
        <f t="shared" si="105"/>
        <v>0</v>
      </c>
    </row>
    <row r="120" spans="1:15" ht="30" x14ac:dyDescent="0.25">
      <c r="A120" s="5" t="s">
        <v>287</v>
      </c>
      <c r="B120" s="3" t="s">
        <v>289</v>
      </c>
      <c r="C120" s="15">
        <v>2000000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f t="shared" ref="N120" si="108">+E120+F120+G120+H120+I120+J120+K120+L120+M120</f>
        <v>0</v>
      </c>
      <c r="O120" s="15">
        <f>+D120-N120</f>
        <v>0</v>
      </c>
    </row>
    <row r="121" spans="1:15" x14ac:dyDescent="0.25">
      <c r="A121" s="7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</row>
    <row r="122" spans="1:15" s="12" customFormat="1" ht="15.75" x14ac:dyDescent="0.25">
      <c r="A122" s="39" t="s">
        <v>41</v>
      </c>
      <c r="B122" s="39"/>
      <c r="C122" s="21">
        <f>+C123+C139+C144+C151</f>
        <v>93395010</v>
      </c>
      <c r="D122" s="21">
        <f t="shared" ref="D122:M122" si="109">+D123+D139+D144+D151</f>
        <v>91319086</v>
      </c>
      <c r="E122" s="21">
        <f t="shared" si="109"/>
        <v>6084261</v>
      </c>
      <c r="F122" s="21">
        <f t="shared" si="109"/>
        <v>7472321.25</v>
      </c>
      <c r="G122" s="21">
        <f t="shared" si="109"/>
        <v>7490766.5999999996</v>
      </c>
      <c r="H122" s="21">
        <f t="shared" si="109"/>
        <v>9395269.5800000001</v>
      </c>
      <c r="I122" s="21">
        <f t="shared" si="109"/>
        <v>9427846.9199999999</v>
      </c>
      <c r="J122" s="21">
        <f t="shared" si="109"/>
        <v>4823583</v>
      </c>
      <c r="K122" s="21">
        <f t="shared" si="109"/>
        <v>8598874</v>
      </c>
      <c r="L122" s="21">
        <f t="shared" si="109"/>
        <v>1624861.72</v>
      </c>
      <c r="M122" s="21">
        <f t="shared" si="109"/>
        <v>7895788</v>
      </c>
      <c r="N122" s="21">
        <f>+N123+N139+N144+N151</f>
        <v>62813572.07</v>
      </c>
      <c r="O122" s="21">
        <f>+O123+O139+O144+O151</f>
        <v>28505513.930000007</v>
      </c>
    </row>
    <row r="123" spans="1:15" x14ac:dyDescent="0.25">
      <c r="A123" s="8">
        <v>1</v>
      </c>
      <c r="B123" s="1" t="s">
        <v>1</v>
      </c>
      <c r="C123" s="9">
        <f>+C124+C128+C134+C126+C137</f>
        <v>78094010</v>
      </c>
      <c r="D123" s="9">
        <f t="shared" ref="D123:O123" si="110">+D124+D128+D134+D126+D137</f>
        <v>84791294.650000006</v>
      </c>
      <c r="E123" s="9">
        <f t="shared" si="110"/>
        <v>6016996</v>
      </c>
      <c r="F123" s="9">
        <f t="shared" si="110"/>
        <v>6379425</v>
      </c>
      <c r="G123" s="9">
        <f t="shared" si="110"/>
        <v>6326232</v>
      </c>
      <c r="H123" s="9">
        <f t="shared" si="110"/>
        <v>6944465</v>
      </c>
      <c r="I123" s="9">
        <f t="shared" si="110"/>
        <v>8147411</v>
      </c>
      <c r="J123" s="9">
        <f t="shared" si="110"/>
        <v>4756318</v>
      </c>
      <c r="K123" s="9">
        <f t="shared" si="110"/>
        <v>8531609</v>
      </c>
      <c r="L123" s="9">
        <f t="shared" si="110"/>
        <v>1573614</v>
      </c>
      <c r="M123" s="9">
        <f t="shared" si="110"/>
        <v>7828523</v>
      </c>
      <c r="N123" s="9">
        <f t="shared" si="110"/>
        <v>56504593</v>
      </c>
      <c r="O123" s="9">
        <f t="shared" si="110"/>
        <v>28286701.650000006</v>
      </c>
    </row>
    <row r="124" spans="1:15" s="2" customFormat="1" ht="30" x14ac:dyDescent="0.25">
      <c r="A124" s="10">
        <v>1.1000000000000001</v>
      </c>
      <c r="B124" s="2" t="s">
        <v>27</v>
      </c>
      <c r="C124" s="9">
        <f>C125</f>
        <v>60000000</v>
      </c>
      <c r="D124" s="9">
        <f t="shared" ref="D124:O124" si="111">D125</f>
        <v>74970173.650000006</v>
      </c>
      <c r="E124" s="9">
        <f t="shared" si="111"/>
        <v>5529271</v>
      </c>
      <c r="F124" s="9">
        <f t="shared" si="111"/>
        <v>5714848</v>
      </c>
      <c r="G124" s="9">
        <f t="shared" si="111"/>
        <v>5773839</v>
      </c>
      <c r="H124" s="9">
        <f t="shared" si="111"/>
        <v>5816048</v>
      </c>
      <c r="I124" s="9">
        <f t="shared" si="111"/>
        <v>5813044</v>
      </c>
      <c r="J124" s="9">
        <f t="shared" si="111"/>
        <v>4525017</v>
      </c>
      <c r="K124" s="9">
        <f t="shared" si="111"/>
        <v>7814268</v>
      </c>
      <c r="L124" s="9">
        <f t="shared" si="111"/>
        <v>1368229</v>
      </c>
      <c r="M124" s="9">
        <f t="shared" si="111"/>
        <v>7276522</v>
      </c>
      <c r="N124" s="9">
        <f t="shared" si="111"/>
        <v>49631086</v>
      </c>
      <c r="O124" s="9">
        <f t="shared" si="111"/>
        <v>25339087.650000006</v>
      </c>
    </row>
    <row r="125" spans="1:15" x14ac:dyDescent="0.25">
      <c r="A125" s="5" t="s">
        <v>55</v>
      </c>
      <c r="B125" s="3" t="s">
        <v>56</v>
      </c>
      <c r="C125" s="15">
        <v>60000000</v>
      </c>
      <c r="D125" s="15">
        <v>74970173.650000006</v>
      </c>
      <c r="E125" s="15">
        <v>5529271</v>
      </c>
      <c r="F125" s="15">
        <v>5714848</v>
      </c>
      <c r="G125" s="15">
        <v>5773839</v>
      </c>
      <c r="H125" s="23">
        <v>5816048</v>
      </c>
      <c r="I125" s="23">
        <v>5813044</v>
      </c>
      <c r="J125" s="23">
        <v>4525017</v>
      </c>
      <c r="K125" s="15">
        <v>7814268</v>
      </c>
      <c r="L125" s="15">
        <v>1368229</v>
      </c>
      <c r="M125" s="15">
        <v>7276522</v>
      </c>
      <c r="N125" s="15">
        <f t="shared" ref="N125" si="112">+E125+F125+G125+H125+I125+J125+K125+L125+M125</f>
        <v>49631086</v>
      </c>
      <c r="O125" s="15">
        <f>+D125-N125</f>
        <v>25339087.650000006</v>
      </c>
    </row>
    <row r="126" spans="1:15" s="2" customFormat="1" ht="30" x14ac:dyDescent="0.25">
      <c r="A126" s="10">
        <v>1.2</v>
      </c>
      <c r="B126" s="2" t="s">
        <v>28</v>
      </c>
      <c r="C126" s="9">
        <f>+C127</f>
        <v>11000000</v>
      </c>
      <c r="D126" s="9">
        <f>+D127</f>
        <v>3170358</v>
      </c>
      <c r="E126" s="9">
        <f t="shared" ref="E126:O126" si="113">+E127</f>
        <v>0</v>
      </c>
      <c r="F126" s="9">
        <f t="shared" si="113"/>
        <v>0</v>
      </c>
      <c r="G126" s="9">
        <f t="shared" si="113"/>
        <v>0</v>
      </c>
      <c r="H126" s="9">
        <f t="shared" si="113"/>
        <v>519339</v>
      </c>
      <c r="I126" s="9">
        <f t="shared" si="113"/>
        <v>1651019</v>
      </c>
      <c r="J126" s="9">
        <f t="shared" si="113"/>
        <v>0</v>
      </c>
      <c r="K126" s="9">
        <f t="shared" si="113"/>
        <v>0</v>
      </c>
      <c r="L126" s="9">
        <f t="shared" si="113"/>
        <v>46712</v>
      </c>
      <c r="M126" s="9">
        <f t="shared" si="113"/>
        <v>0</v>
      </c>
      <c r="N126" s="9">
        <f t="shared" si="113"/>
        <v>2217070</v>
      </c>
      <c r="O126" s="9">
        <f t="shared" si="113"/>
        <v>953288</v>
      </c>
    </row>
    <row r="127" spans="1:15" x14ac:dyDescent="0.25">
      <c r="A127" s="5" t="s">
        <v>58</v>
      </c>
      <c r="B127" s="3" t="s">
        <v>59</v>
      </c>
      <c r="C127" s="15">
        <v>11000000</v>
      </c>
      <c r="D127" s="15">
        <v>3170358</v>
      </c>
      <c r="E127" s="15">
        <v>0</v>
      </c>
      <c r="F127" s="15">
        <v>0</v>
      </c>
      <c r="G127" s="15">
        <v>0</v>
      </c>
      <c r="H127" s="23">
        <v>519339</v>
      </c>
      <c r="I127" s="23">
        <v>1651019</v>
      </c>
      <c r="J127" s="23">
        <v>0</v>
      </c>
      <c r="K127" s="15">
        <v>0</v>
      </c>
      <c r="L127" s="15">
        <v>46712</v>
      </c>
      <c r="M127" s="15">
        <v>0</v>
      </c>
      <c r="N127" s="15">
        <f t="shared" ref="N127" si="114">+E127+F127+G127+H127+I127+J127+K127+L127+M127</f>
        <v>2217070</v>
      </c>
      <c r="O127" s="15">
        <f>+D127-N127</f>
        <v>953288</v>
      </c>
    </row>
    <row r="128" spans="1:15" s="2" customFormat="1" ht="30" x14ac:dyDescent="0.25">
      <c r="A128" s="10">
        <v>1.3</v>
      </c>
      <c r="B128" s="2" t="s">
        <v>2</v>
      </c>
      <c r="C128" s="9">
        <f>+C129+C132+C133</f>
        <v>2970000</v>
      </c>
      <c r="D128" s="9">
        <f>+D129+D132+D133</f>
        <v>2491199</v>
      </c>
      <c r="E128" s="9">
        <f t="shared" ref="E128:N128" si="115">+E129+E132+E133</f>
        <v>152475</v>
      </c>
      <c r="F128" s="9">
        <f t="shared" ref="F128:G128" si="116">+F129+F132+F133</f>
        <v>312467</v>
      </c>
      <c r="G128" s="9">
        <f t="shared" si="116"/>
        <v>198683</v>
      </c>
      <c r="H128" s="9">
        <f t="shared" ref="H128:I128" si="117">+H129+H132+H133</f>
        <v>259508</v>
      </c>
      <c r="I128" s="9">
        <f t="shared" si="117"/>
        <v>269454</v>
      </c>
      <c r="J128" s="9">
        <f t="shared" ref="J128:L128" si="118">+J129+J132+J133</f>
        <v>120281</v>
      </c>
      <c r="K128" s="9">
        <f t="shared" ref="K128" si="119">+K129+K132+K133</f>
        <v>348331</v>
      </c>
      <c r="L128" s="9">
        <f t="shared" si="118"/>
        <v>9940</v>
      </c>
      <c r="M128" s="9">
        <f t="shared" ref="M128" si="120">+M129+M132+M133</f>
        <v>172561</v>
      </c>
      <c r="N128" s="9">
        <f t="shared" si="115"/>
        <v>1843700</v>
      </c>
      <c r="O128" s="9">
        <f>+O129+O132+O133</f>
        <v>647499</v>
      </c>
    </row>
    <row r="129" spans="1:15" s="2" customFormat="1" ht="30" x14ac:dyDescent="0.25">
      <c r="A129" s="7" t="s">
        <v>60</v>
      </c>
      <c r="B129" s="2" t="s">
        <v>61</v>
      </c>
      <c r="C129" s="9">
        <f>+C130+C131</f>
        <v>1850000</v>
      </c>
      <c r="D129" s="9">
        <f>+D130+D131</f>
        <v>1693456</v>
      </c>
      <c r="E129" s="9">
        <f t="shared" ref="E129:O129" si="121">+E130+E131</f>
        <v>68525</v>
      </c>
      <c r="F129" s="9">
        <f t="shared" ref="F129:G129" si="122">+F130+F131</f>
        <v>208334</v>
      </c>
      <c r="G129" s="9">
        <f t="shared" si="122"/>
        <v>125348</v>
      </c>
      <c r="H129" s="9">
        <f t="shared" ref="H129:I129" si="123">+H130+H131</f>
        <v>181203</v>
      </c>
      <c r="I129" s="9">
        <f t="shared" si="123"/>
        <v>193205</v>
      </c>
      <c r="J129" s="9">
        <f t="shared" ref="J129:L129" si="124">+J130+J131</f>
        <v>120281</v>
      </c>
      <c r="K129" s="9">
        <f t="shared" ref="K129" si="125">+K130+K131</f>
        <v>296560</v>
      </c>
      <c r="L129" s="9">
        <f t="shared" si="124"/>
        <v>0</v>
      </c>
      <c r="M129" s="9">
        <f t="shared" ref="M129" si="126">+M130+M131</f>
        <v>156445</v>
      </c>
      <c r="N129" s="9">
        <f t="shared" si="121"/>
        <v>1349901</v>
      </c>
      <c r="O129" s="9">
        <f t="shared" si="121"/>
        <v>343555</v>
      </c>
    </row>
    <row r="130" spans="1:15" x14ac:dyDescent="0.25">
      <c r="A130" s="5" t="s">
        <v>64</v>
      </c>
      <c r="B130" s="3" t="s">
        <v>62</v>
      </c>
      <c r="C130" s="15">
        <v>0</v>
      </c>
      <c r="D130" s="15">
        <v>1693456</v>
      </c>
      <c r="E130" s="15">
        <v>68525</v>
      </c>
      <c r="F130" s="15">
        <v>208334</v>
      </c>
      <c r="G130" s="15">
        <v>125348</v>
      </c>
      <c r="H130" s="23">
        <v>181203</v>
      </c>
      <c r="I130" s="23">
        <v>193205</v>
      </c>
      <c r="J130" s="23">
        <v>120281</v>
      </c>
      <c r="K130" s="15">
        <v>296560</v>
      </c>
      <c r="L130" s="15">
        <v>0</v>
      </c>
      <c r="M130" s="15">
        <v>156445</v>
      </c>
      <c r="N130" s="15">
        <f t="shared" ref="N130:N133" si="127">+E130+F130+G130+H130+I130+J130+K130+L130+M130</f>
        <v>1349901</v>
      </c>
      <c r="O130" s="15">
        <f>+D130-N130</f>
        <v>343555</v>
      </c>
    </row>
    <row r="131" spans="1:15" x14ac:dyDescent="0.25">
      <c r="A131" s="5" t="s">
        <v>65</v>
      </c>
      <c r="B131" s="3" t="s">
        <v>213</v>
      </c>
      <c r="C131" s="15">
        <v>1850000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f t="shared" si="127"/>
        <v>0</v>
      </c>
      <c r="O131" s="15">
        <f>+D131-N131</f>
        <v>0</v>
      </c>
    </row>
    <row r="132" spans="1:15" x14ac:dyDescent="0.25">
      <c r="A132" s="5" t="s">
        <v>66</v>
      </c>
      <c r="B132" s="3" t="s">
        <v>67</v>
      </c>
      <c r="C132" s="15">
        <v>950000</v>
      </c>
      <c r="D132" s="15">
        <v>608763</v>
      </c>
      <c r="E132" s="15">
        <v>51620</v>
      </c>
      <c r="F132" s="15">
        <v>88803</v>
      </c>
      <c r="G132" s="15">
        <v>58005</v>
      </c>
      <c r="H132" s="23">
        <v>62975</v>
      </c>
      <c r="I132" s="23">
        <v>60919</v>
      </c>
      <c r="J132" s="23">
        <v>0</v>
      </c>
      <c r="K132" s="15">
        <v>36441</v>
      </c>
      <c r="L132" s="15">
        <v>2275</v>
      </c>
      <c r="M132" s="15">
        <v>786</v>
      </c>
      <c r="N132" s="15">
        <f t="shared" si="127"/>
        <v>361824</v>
      </c>
      <c r="O132" s="15">
        <f>+D132-N132</f>
        <v>246939</v>
      </c>
    </row>
    <row r="133" spans="1:15" x14ac:dyDescent="0.25">
      <c r="A133" s="5" t="s">
        <v>68</v>
      </c>
      <c r="B133" s="3" t="s">
        <v>69</v>
      </c>
      <c r="C133" s="15">
        <v>170000</v>
      </c>
      <c r="D133" s="15">
        <v>188980</v>
      </c>
      <c r="E133" s="15">
        <v>32330</v>
      </c>
      <c r="F133" s="15">
        <v>15330</v>
      </c>
      <c r="G133" s="15">
        <v>15330</v>
      </c>
      <c r="H133" s="23">
        <v>15330</v>
      </c>
      <c r="I133" s="23">
        <v>15330</v>
      </c>
      <c r="J133" s="23">
        <v>0</v>
      </c>
      <c r="K133" s="15">
        <v>15330</v>
      </c>
      <c r="L133" s="15">
        <v>7665</v>
      </c>
      <c r="M133" s="15">
        <v>15330</v>
      </c>
      <c r="N133" s="15">
        <f t="shared" si="127"/>
        <v>131975</v>
      </c>
      <c r="O133" s="15">
        <f>+D133-N133</f>
        <v>57005</v>
      </c>
    </row>
    <row r="134" spans="1:15" s="2" customFormat="1" ht="30" x14ac:dyDescent="0.25">
      <c r="A134" s="10">
        <v>1.5</v>
      </c>
      <c r="B134" s="2" t="s">
        <v>4</v>
      </c>
      <c r="C134" s="9">
        <f>+C136+C135</f>
        <v>3500000</v>
      </c>
      <c r="D134" s="9">
        <f>+D136+D135</f>
        <v>4159564</v>
      </c>
      <c r="E134" s="9">
        <f t="shared" ref="E134:O134" si="128">+E136+E135</f>
        <v>335250</v>
      </c>
      <c r="F134" s="9">
        <f t="shared" ref="F134:G134" si="129">+F136+F135</f>
        <v>352110</v>
      </c>
      <c r="G134" s="9">
        <f t="shared" si="129"/>
        <v>353710</v>
      </c>
      <c r="H134" s="9">
        <f t="shared" ref="H134:I134" si="130">+H136+H135</f>
        <v>349570</v>
      </c>
      <c r="I134" s="9">
        <f t="shared" si="130"/>
        <v>413894</v>
      </c>
      <c r="J134" s="9">
        <f t="shared" ref="J134:L134" si="131">+J136+J135</f>
        <v>111020</v>
      </c>
      <c r="K134" s="9">
        <f t="shared" ref="K134" si="132">+K136+K135</f>
        <v>369010</v>
      </c>
      <c r="L134" s="9">
        <f t="shared" si="131"/>
        <v>148733</v>
      </c>
      <c r="M134" s="9">
        <f t="shared" ref="M134" si="133">+M136+M135</f>
        <v>379440</v>
      </c>
      <c r="N134" s="9">
        <f t="shared" si="128"/>
        <v>2812737</v>
      </c>
      <c r="O134" s="9">
        <f t="shared" si="128"/>
        <v>1346827</v>
      </c>
    </row>
    <row r="135" spans="1:15" x14ac:dyDescent="0.25">
      <c r="A135" s="5" t="s">
        <v>72</v>
      </c>
      <c r="B135" s="3" t="s">
        <v>73</v>
      </c>
      <c r="C135" s="15">
        <v>1000000</v>
      </c>
      <c r="D135" s="15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f t="shared" ref="N135:N136" si="134">+E135+F135+G135+H135+I135+J135+K135+L135+M135</f>
        <v>0</v>
      </c>
      <c r="O135" s="15">
        <f>+D135-N135</f>
        <v>0</v>
      </c>
    </row>
    <row r="136" spans="1:15" ht="30" x14ac:dyDescent="0.25">
      <c r="A136" s="5" t="s">
        <v>74</v>
      </c>
      <c r="B136" s="3" t="s">
        <v>4</v>
      </c>
      <c r="C136" s="15">
        <v>2500000</v>
      </c>
      <c r="D136" s="15">
        <v>4159564</v>
      </c>
      <c r="E136" s="15">
        <v>335250</v>
      </c>
      <c r="F136" s="15">
        <v>352110</v>
      </c>
      <c r="G136" s="15">
        <v>353710</v>
      </c>
      <c r="H136" s="23">
        <v>349570</v>
      </c>
      <c r="I136" s="23">
        <v>413894</v>
      </c>
      <c r="J136" s="23">
        <v>111020</v>
      </c>
      <c r="K136" s="15">
        <v>369010</v>
      </c>
      <c r="L136" s="15">
        <v>148733</v>
      </c>
      <c r="M136" s="15">
        <v>379440</v>
      </c>
      <c r="N136" s="15">
        <f t="shared" si="134"/>
        <v>2812737</v>
      </c>
      <c r="O136" s="15">
        <f>+D136-N136</f>
        <v>1346827</v>
      </c>
    </row>
    <row r="137" spans="1:15" s="2" customFormat="1" ht="30" x14ac:dyDescent="0.25">
      <c r="A137" s="10" t="s">
        <v>254</v>
      </c>
      <c r="B137" s="2" t="s">
        <v>5</v>
      </c>
      <c r="C137" s="9">
        <f>+C138</f>
        <v>624010</v>
      </c>
      <c r="D137" s="9">
        <f>+D138</f>
        <v>0</v>
      </c>
      <c r="E137" s="9">
        <f t="shared" ref="E137:N137" si="135">+E138</f>
        <v>0</v>
      </c>
      <c r="F137" s="9">
        <f t="shared" si="135"/>
        <v>0</v>
      </c>
      <c r="G137" s="9">
        <f t="shared" si="135"/>
        <v>0</v>
      </c>
      <c r="H137" s="9">
        <f t="shared" si="135"/>
        <v>0</v>
      </c>
      <c r="I137" s="9">
        <f t="shared" si="135"/>
        <v>0</v>
      </c>
      <c r="J137" s="9">
        <f t="shared" si="135"/>
        <v>0</v>
      </c>
      <c r="K137" s="9">
        <f t="shared" si="135"/>
        <v>0</v>
      </c>
      <c r="L137" s="9">
        <f t="shared" si="135"/>
        <v>0</v>
      </c>
      <c r="M137" s="9">
        <f t="shared" si="135"/>
        <v>0</v>
      </c>
      <c r="N137" s="9">
        <f t="shared" si="135"/>
        <v>0</v>
      </c>
      <c r="O137" s="9">
        <f>+O138</f>
        <v>0</v>
      </c>
    </row>
    <row r="138" spans="1:15" x14ac:dyDescent="0.25">
      <c r="A138" s="5" t="s">
        <v>75</v>
      </c>
      <c r="B138" s="3" t="s">
        <v>290</v>
      </c>
      <c r="C138" s="15">
        <v>624010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>
        <f t="shared" ref="N138" si="136">+E138+F138+G138+H138+I138+J138+K138+L138+M138</f>
        <v>0</v>
      </c>
      <c r="O138" s="15">
        <f>+D138-N138</f>
        <v>0</v>
      </c>
    </row>
    <row r="139" spans="1:15" s="2" customFormat="1" x14ac:dyDescent="0.25">
      <c r="A139" s="10" t="s">
        <v>233</v>
      </c>
      <c r="B139" s="1" t="s">
        <v>10</v>
      </c>
      <c r="C139" s="9">
        <f>+C140+C142</f>
        <v>13001000</v>
      </c>
      <c r="D139" s="9">
        <f t="shared" ref="D139:O139" si="137">+D140+D142</f>
        <v>5720611.3499999996</v>
      </c>
      <c r="E139" s="9">
        <f t="shared" si="137"/>
        <v>0</v>
      </c>
      <c r="F139" s="9">
        <f t="shared" si="137"/>
        <v>1025631.25</v>
      </c>
      <c r="G139" s="9">
        <f t="shared" si="137"/>
        <v>1097269.6000000001</v>
      </c>
      <c r="H139" s="9">
        <f t="shared" si="137"/>
        <v>2383539.5799999996</v>
      </c>
      <c r="I139" s="9">
        <f t="shared" si="137"/>
        <v>1213170.92</v>
      </c>
      <c r="J139" s="9">
        <f t="shared" si="137"/>
        <v>0</v>
      </c>
      <c r="K139" s="9">
        <f t="shared" si="137"/>
        <v>0</v>
      </c>
      <c r="L139" s="9">
        <f t="shared" si="137"/>
        <v>-16017.28</v>
      </c>
      <c r="M139" s="9">
        <f t="shared" si="137"/>
        <v>0</v>
      </c>
      <c r="N139" s="9">
        <f t="shared" si="137"/>
        <v>5703594.0699999994</v>
      </c>
      <c r="O139" s="9">
        <f t="shared" si="137"/>
        <v>17017.280000000261</v>
      </c>
    </row>
    <row r="140" spans="1:15" s="2" customFormat="1" ht="30" x14ac:dyDescent="0.25">
      <c r="A140" s="10" t="s">
        <v>253</v>
      </c>
      <c r="B140" s="2" t="s">
        <v>33</v>
      </c>
      <c r="C140" s="9">
        <f>+C141</f>
        <v>13000000</v>
      </c>
      <c r="D140" s="9">
        <f>+D141</f>
        <v>5719446.0499999998</v>
      </c>
      <c r="E140" s="9">
        <f t="shared" ref="E140:O140" si="138">+E141</f>
        <v>0</v>
      </c>
      <c r="F140" s="9">
        <f t="shared" si="138"/>
        <v>1025631.25</v>
      </c>
      <c r="G140" s="9">
        <f t="shared" si="138"/>
        <v>1097269.6000000001</v>
      </c>
      <c r="H140" s="9">
        <f t="shared" si="138"/>
        <v>2383374.2799999998</v>
      </c>
      <c r="I140" s="9">
        <f t="shared" si="138"/>
        <v>1213170.92</v>
      </c>
      <c r="J140" s="9">
        <f t="shared" si="138"/>
        <v>0</v>
      </c>
      <c r="K140" s="9">
        <f t="shared" si="138"/>
        <v>0</v>
      </c>
      <c r="L140" s="9">
        <f t="shared" si="138"/>
        <v>-16017.28</v>
      </c>
      <c r="M140" s="9">
        <f t="shared" si="138"/>
        <v>0</v>
      </c>
      <c r="N140" s="9">
        <f t="shared" si="138"/>
        <v>5703428.7699999996</v>
      </c>
      <c r="O140" s="9">
        <f t="shared" si="138"/>
        <v>16017.280000000261</v>
      </c>
    </row>
    <row r="141" spans="1:15" ht="45" x14ac:dyDescent="0.25">
      <c r="A141" s="5" t="s">
        <v>123</v>
      </c>
      <c r="B141" s="3" t="s">
        <v>130</v>
      </c>
      <c r="C141" s="15">
        <v>13000000</v>
      </c>
      <c r="D141" s="15">
        <v>5719446.0499999998</v>
      </c>
      <c r="E141" s="15">
        <v>0</v>
      </c>
      <c r="F141" s="15">
        <v>1025631.25</v>
      </c>
      <c r="G141" s="15">
        <v>1097269.6000000001</v>
      </c>
      <c r="H141" s="23">
        <v>2383374.2799999998</v>
      </c>
      <c r="I141" s="23">
        <v>1213170.92</v>
      </c>
      <c r="J141" s="23">
        <v>0</v>
      </c>
      <c r="K141" s="15">
        <v>0</v>
      </c>
      <c r="L141" s="15">
        <v>-16017.28</v>
      </c>
      <c r="M141" s="15">
        <v>0</v>
      </c>
      <c r="N141" s="15">
        <f t="shared" ref="N141" si="139">+E141+F141+G141+H141+I141+J141+K141+L141+M141</f>
        <v>5703428.7699999996</v>
      </c>
      <c r="O141" s="15">
        <f>+D141-N141</f>
        <v>16017.280000000261</v>
      </c>
    </row>
    <row r="142" spans="1:15" s="2" customFormat="1" ht="30" x14ac:dyDescent="0.25">
      <c r="A142" s="10">
        <v>3.4</v>
      </c>
      <c r="B142" s="2" t="s">
        <v>34</v>
      </c>
      <c r="C142" s="9">
        <f>+C143</f>
        <v>1000</v>
      </c>
      <c r="D142" s="9">
        <f>+D143</f>
        <v>1165.3</v>
      </c>
      <c r="E142" s="9">
        <f t="shared" ref="E142:O142" si="140">+E143</f>
        <v>0</v>
      </c>
      <c r="F142" s="9">
        <f t="shared" si="140"/>
        <v>0</v>
      </c>
      <c r="G142" s="9">
        <f t="shared" si="140"/>
        <v>0</v>
      </c>
      <c r="H142" s="9">
        <f t="shared" si="140"/>
        <v>165.3</v>
      </c>
      <c r="I142" s="9">
        <f t="shared" si="140"/>
        <v>0</v>
      </c>
      <c r="J142" s="9">
        <f t="shared" si="140"/>
        <v>0</v>
      </c>
      <c r="K142" s="9">
        <f t="shared" si="140"/>
        <v>0</v>
      </c>
      <c r="L142" s="9">
        <f t="shared" si="140"/>
        <v>0</v>
      </c>
      <c r="M142" s="9">
        <f t="shared" si="140"/>
        <v>0</v>
      </c>
      <c r="N142" s="9">
        <f t="shared" si="140"/>
        <v>165.3</v>
      </c>
      <c r="O142" s="9">
        <f t="shared" si="140"/>
        <v>1000</v>
      </c>
    </row>
    <row r="143" spans="1:15" x14ac:dyDescent="0.25">
      <c r="A143" s="5" t="s">
        <v>135</v>
      </c>
      <c r="B143" s="3" t="s">
        <v>136</v>
      </c>
      <c r="C143" s="15">
        <v>1000</v>
      </c>
      <c r="D143" s="15">
        <v>1165.3</v>
      </c>
      <c r="E143" s="15">
        <v>0</v>
      </c>
      <c r="F143" s="15">
        <v>0</v>
      </c>
      <c r="G143" s="15">
        <v>0</v>
      </c>
      <c r="H143" s="23">
        <v>165.3</v>
      </c>
      <c r="I143" s="23">
        <v>0</v>
      </c>
      <c r="J143" s="23">
        <v>0</v>
      </c>
      <c r="K143" s="15">
        <v>0</v>
      </c>
      <c r="L143" s="15">
        <v>0</v>
      </c>
      <c r="M143" s="15">
        <v>0</v>
      </c>
      <c r="N143" s="15">
        <f t="shared" ref="N143" si="141">+E143+F143+G143+H143+I143+J143+K143+L143+M143</f>
        <v>165.3</v>
      </c>
      <c r="O143" s="15">
        <f>+D143-N143</f>
        <v>1000</v>
      </c>
    </row>
    <row r="144" spans="1:15" s="2" customFormat="1" ht="30" x14ac:dyDescent="0.25">
      <c r="A144" s="8">
        <v>4</v>
      </c>
      <c r="B144" s="1" t="s">
        <v>37</v>
      </c>
      <c r="C144" s="9">
        <f>+C145+C147</f>
        <v>800000</v>
      </c>
      <c r="D144" s="9">
        <f>+D145+D147</f>
        <v>807180</v>
      </c>
      <c r="E144" s="9">
        <f t="shared" ref="E144:O144" si="142">+E145+E147</f>
        <v>67265</v>
      </c>
      <c r="F144" s="9">
        <f t="shared" ref="F144:G144" si="143">+F145+F147</f>
        <v>67265</v>
      </c>
      <c r="G144" s="9">
        <f t="shared" si="143"/>
        <v>67265</v>
      </c>
      <c r="H144" s="9">
        <f t="shared" ref="H144:I144" si="144">+H145+H147</f>
        <v>67265</v>
      </c>
      <c r="I144" s="9">
        <f t="shared" si="144"/>
        <v>67265</v>
      </c>
      <c r="J144" s="9">
        <f t="shared" ref="J144:L144" si="145">+J145+J147</f>
        <v>67265</v>
      </c>
      <c r="K144" s="9">
        <f t="shared" ref="K144" si="146">+K145+K147</f>
        <v>67265</v>
      </c>
      <c r="L144" s="9">
        <f t="shared" si="145"/>
        <v>67265</v>
      </c>
      <c r="M144" s="9">
        <f t="shared" ref="M144" si="147">+M145+M147</f>
        <v>67265</v>
      </c>
      <c r="N144" s="9">
        <f t="shared" si="142"/>
        <v>605385</v>
      </c>
      <c r="O144" s="9">
        <f t="shared" si="142"/>
        <v>201795</v>
      </c>
    </row>
    <row r="145" spans="1:15" s="2" customFormat="1" ht="30" x14ac:dyDescent="0.25">
      <c r="A145" s="10">
        <v>4.0999999999999996</v>
      </c>
      <c r="B145" s="2" t="s">
        <v>38</v>
      </c>
      <c r="C145" s="9">
        <f>+C146</f>
        <v>0</v>
      </c>
      <c r="D145" s="9">
        <f>+D146</f>
        <v>0</v>
      </c>
      <c r="E145" s="9">
        <f t="shared" ref="E145:O145" si="148">+E146</f>
        <v>0</v>
      </c>
      <c r="F145" s="9">
        <f t="shared" si="148"/>
        <v>0</v>
      </c>
      <c r="G145" s="9">
        <f t="shared" si="148"/>
        <v>0</v>
      </c>
      <c r="H145" s="9">
        <f t="shared" si="148"/>
        <v>0</v>
      </c>
      <c r="I145" s="9">
        <f t="shared" si="148"/>
        <v>0</v>
      </c>
      <c r="J145" s="9">
        <f t="shared" si="148"/>
        <v>0</v>
      </c>
      <c r="K145" s="9">
        <f t="shared" si="148"/>
        <v>0</v>
      </c>
      <c r="L145" s="9">
        <f t="shared" si="148"/>
        <v>0</v>
      </c>
      <c r="M145" s="9">
        <f t="shared" si="148"/>
        <v>0</v>
      </c>
      <c r="N145" s="9">
        <f t="shared" si="148"/>
        <v>0</v>
      </c>
      <c r="O145" s="9">
        <f t="shared" si="148"/>
        <v>0</v>
      </c>
    </row>
    <row r="146" spans="1:15" ht="45" x14ac:dyDescent="0.25">
      <c r="A146" s="5" t="s">
        <v>166</v>
      </c>
      <c r="B146" s="3" t="s">
        <v>167</v>
      </c>
      <c r="C146" s="15">
        <v>0</v>
      </c>
      <c r="D146" s="15">
        <v>0</v>
      </c>
      <c r="E146" s="15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f t="shared" ref="N146" si="149">+E146+F146+G146+H146+I146+J146+K146+L146+M146</f>
        <v>0</v>
      </c>
      <c r="O146" s="15">
        <f>+D146-N146</f>
        <v>0</v>
      </c>
    </row>
    <row r="147" spans="1:15" s="2" customFormat="1" x14ac:dyDescent="0.25">
      <c r="A147" s="10">
        <v>4.4000000000000004</v>
      </c>
      <c r="B147" s="2" t="s">
        <v>17</v>
      </c>
      <c r="C147" s="9">
        <f>+C148+C150+C149</f>
        <v>800000</v>
      </c>
      <c r="D147" s="9">
        <f>+D148+D150+D149</f>
        <v>807180</v>
      </c>
      <c r="E147" s="9">
        <f t="shared" ref="E147:O147" si="150">+E148+E150+E149</f>
        <v>67265</v>
      </c>
      <c r="F147" s="9">
        <f t="shared" ref="F147:G147" si="151">+F148+F150+F149</f>
        <v>67265</v>
      </c>
      <c r="G147" s="9">
        <f t="shared" si="151"/>
        <v>67265</v>
      </c>
      <c r="H147" s="9">
        <f t="shared" ref="H147:I147" si="152">+H148+H150+H149</f>
        <v>67265</v>
      </c>
      <c r="I147" s="9">
        <f t="shared" si="152"/>
        <v>67265</v>
      </c>
      <c r="J147" s="9">
        <f t="shared" ref="J147:L147" si="153">+J148+J150+J149</f>
        <v>67265</v>
      </c>
      <c r="K147" s="9">
        <f t="shared" ref="K147" si="154">+K148+K150+K149</f>
        <v>67265</v>
      </c>
      <c r="L147" s="9">
        <f t="shared" si="153"/>
        <v>67265</v>
      </c>
      <c r="M147" s="9">
        <f t="shared" ref="M147" si="155">+M148+M150+M149</f>
        <v>67265</v>
      </c>
      <c r="N147" s="9">
        <f t="shared" si="150"/>
        <v>605385</v>
      </c>
      <c r="O147" s="9">
        <f t="shared" si="150"/>
        <v>201795</v>
      </c>
    </row>
    <row r="148" spans="1:15" x14ac:dyDescent="0.25">
      <c r="A148" s="5" t="s">
        <v>169</v>
      </c>
      <c r="B148" s="3" t="s">
        <v>173</v>
      </c>
      <c r="C148" s="15">
        <v>0</v>
      </c>
      <c r="D148" s="15">
        <v>0</v>
      </c>
      <c r="E148" s="15">
        <f>0-C148</f>
        <v>0</v>
      </c>
      <c r="F148" s="15">
        <f t="shared" ref="F148:J148" si="156">0-E148</f>
        <v>0</v>
      </c>
      <c r="G148" s="15">
        <f t="shared" si="156"/>
        <v>0</v>
      </c>
      <c r="H148" s="15">
        <f t="shared" si="156"/>
        <v>0</v>
      </c>
      <c r="I148" s="15">
        <f t="shared" si="156"/>
        <v>0</v>
      </c>
      <c r="J148" s="15">
        <f t="shared" si="156"/>
        <v>0</v>
      </c>
      <c r="K148" s="15">
        <f>0-I148</f>
        <v>0</v>
      </c>
      <c r="L148" s="15">
        <f>0-J148</f>
        <v>0</v>
      </c>
      <c r="M148" s="15">
        <f>0-L148</f>
        <v>0</v>
      </c>
      <c r="N148" s="15">
        <f t="shared" ref="N148:N150" si="157">+E148+F148+G148+H148+I148+J148+K148+L148+M148</f>
        <v>0</v>
      </c>
      <c r="O148" s="15">
        <f>+D148-N148</f>
        <v>0</v>
      </c>
    </row>
    <row r="149" spans="1:15" ht="30" x14ac:dyDescent="0.25">
      <c r="A149" s="5" t="s">
        <v>170</v>
      </c>
      <c r="B149" s="3" t="s">
        <v>291</v>
      </c>
      <c r="C149" s="15">
        <v>0</v>
      </c>
      <c r="D149" s="15">
        <v>0</v>
      </c>
      <c r="E149" s="15">
        <v>0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f t="shared" si="157"/>
        <v>0</v>
      </c>
      <c r="O149" s="15">
        <f>+D149-N149</f>
        <v>0</v>
      </c>
    </row>
    <row r="150" spans="1:15" ht="30" x14ac:dyDescent="0.25">
      <c r="A150" s="5" t="s">
        <v>172</v>
      </c>
      <c r="B150" s="3" t="s">
        <v>176</v>
      </c>
      <c r="C150" s="15">
        <v>800000</v>
      </c>
      <c r="D150" s="15">
        <v>807180</v>
      </c>
      <c r="E150" s="15">
        <v>67265</v>
      </c>
      <c r="F150" s="15">
        <v>67265</v>
      </c>
      <c r="G150" s="15">
        <v>67265</v>
      </c>
      <c r="H150" s="15">
        <v>67265</v>
      </c>
      <c r="I150" s="15">
        <v>67265</v>
      </c>
      <c r="J150" s="15">
        <v>67265</v>
      </c>
      <c r="K150" s="15">
        <v>67265</v>
      </c>
      <c r="L150" s="15">
        <v>67265</v>
      </c>
      <c r="M150" s="15">
        <v>67265</v>
      </c>
      <c r="N150" s="15">
        <f t="shared" si="157"/>
        <v>605385</v>
      </c>
      <c r="O150" s="15">
        <f>+D150-N150</f>
        <v>201795</v>
      </c>
    </row>
    <row r="151" spans="1:15" s="2" customFormat="1" ht="30" x14ac:dyDescent="0.25">
      <c r="A151" s="8">
        <v>5</v>
      </c>
      <c r="B151" s="1" t="s">
        <v>18</v>
      </c>
      <c r="C151" s="9">
        <f>+C152</f>
        <v>1500000</v>
      </c>
      <c r="D151" s="9">
        <f>+D152</f>
        <v>0</v>
      </c>
      <c r="E151" s="9">
        <f t="shared" ref="E151:O152" si="158">+E152</f>
        <v>0</v>
      </c>
      <c r="F151" s="9">
        <f t="shared" si="158"/>
        <v>0</v>
      </c>
      <c r="G151" s="9">
        <f t="shared" si="158"/>
        <v>0</v>
      </c>
      <c r="H151" s="9">
        <f t="shared" si="158"/>
        <v>0</v>
      </c>
      <c r="I151" s="9">
        <f t="shared" si="158"/>
        <v>0</v>
      </c>
      <c r="J151" s="9">
        <f t="shared" si="158"/>
        <v>0</v>
      </c>
      <c r="K151" s="9">
        <f t="shared" si="158"/>
        <v>0</v>
      </c>
      <c r="L151" s="9">
        <f t="shared" si="158"/>
        <v>0</v>
      </c>
      <c r="M151" s="9">
        <f t="shared" si="158"/>
        <v>0</v>
      </c>
      <c r="N151" s="9">
        <f t="shared" si="158"/>
        <v>0</v>
      </c>
      <c r="O151" s="9">
        <f>+O152</f>
        <v>0</v>
      </c>
    </row>
    <row r="152" spans="1:15" s="2" customFormat="1" x14ac:dyDescent="0.25">
      <c r="A152" s="10" t="s">
        <v>260</v>
      </c>
      <c r="B152" s="2" t="s">
        <v>186</v>
      </c>
      <c r="C152" s="9">
        <f>+C153</f>
        <v>1500000</v>
      </c>
      <c r="D152" s="9">
        <f>+D153</f>
        <v>0</v>
      </c>
      <c r="E152" s="9">
        <f t="shared" si="158"/>
        <v>0</v>
      </c>
      <c r="F152" s="9">
        <f t="shared" si="158"/>
        <v>0</v>
      </c>
      <c r="G152" s="9">
        <f t="shared" si="158"/>
        <v>0</v>
      </c>
      <c r="H152" s="9">
        <f t="shared" si="158"/>
        <v>0</v>
      </c>
      <c r="I152" s="9">
        <f t="shared" si="158"/>
        <v>0</v>
      </c>
      <c r="J152" s="9">
        <f t="shared" si="158"/>
        <v>0</v>
      </c>
      <c r="K152" s="9">
        <f t="shared" si="158"/>
        <v>0</v>
      </c>
      <c r="L152" s="9">
        <f t="shared" si="158"/>
        <v>0</v>
      </c>
      <c r="M152" s="9">
        <f t="shared" si="158"/>
        <v>0</v>
      </c>
      <c r="N152" s="9">
        <f t="shared" si="158"/>
        <v>0</v>
      </c>
      <c r="O152" s="9">
        <f t="shared" si="158"/>
        <v>0</v>
      </c>
    </row>
    <row r="153" spans="1:15" x14ac:dyDescent="0.25">
      <c r="A153" s="5" t="s">
        <v>185</v>
      </c>
      <c r="B153" s="3" t="s">
        <v>186</v>
      </c>
      <c r="C153" s="15">
        <v>1500000</v>
      </c>
      <c r="D153" s="15">
        <v>0</v>
      </c>
      <c r="E153" s="15">
        <v>0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f t="shared" ref="N153" si="159">+E153+F153+G153+H153+I153+J153+K153+L153+M153</f>
        <v>0</v>
      </c>
      <c r="O153" s="15">
        <f>+D153-N153</f>
        <v>0</v>
      </c>
    </row>
    <row r="154" spans="1:15" ht="15.75" customHeight="1" x14ac:dyDescent="0.25">
      <c r="A154" s="10"/>
      <c r="B154" s="2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1:15" s="12" customFormat="1" ht="15.75" x14ac:dyDescent="0.25">
      <c r="A155" s="39" t="s">
        <v>42</v>
      </c>
      <c r="B155" s="39"/>
      <c r="C155" s="21">
        <f>+C156+C175+C183+C170</f>
        <v>37392421</v>
      </c>
      <c r="D155" s="21">
        <f>+D156+D175+D183+D170</f>
        <v>35825424</v>
      </c>
      <c r="E155" s="21">
        <f t="shared" ref="E155:O155" si="160">+E156+E175+E183+E170</f>
        <v>893920</v>
      </c>
      <c r="F155" s="21">
        <f t="shared" si="160"/>
        <v>2044072.68</v>
      </c>
      <c r="G155" s="21">
        <f t="shared" si="160"/>
        <v>871797</v>
      </c>
      <c r="H155" s="21">
        <f t="shared" si="160"/>
        <v>925315</v>
      </c>
      <c r="I155" s="21">
        <f t="shared" si="160"/>
        <v>2595850.27</v>
      </c>
      <c r="J155" s="21">
        <f t="shared" si="160"/>
        <v>6374297.1900000004</v>
      </c>
      <c r="K155" s="21">
        <f t="shared" si="160"/>
        <v>1151265</v>
      </c>
      <c r="L155" s="21">
        <f t="shared" si="160"/>
        <v>5800690.8299999991</v>
      </c>
      <c r="M155" s="21">
        <f t="shared" si="160"/>
        <v>779011</v>
      </c>
      <c r="N155" s="21">
        <f t="shared" si="160"/>
        <v>21436218.969999999</v>
      </c>
      <c r="O155" s="21">
        <f t="shared" si="160"/>
        <v>14389205.029999999</v>
      </c>
    </row>
    <row r="156" spans="1:15" x14ac:dyDescent="0.25">
      <c r="A156" s="8">
        <v>1</v>
      </c>
      <c r="B156" s="1" t="s">
        <v>1</v>
      </c>
      <c r="C156" s="9">
        <f>+C157+C162+C168+C160</f>
        <v>22700000</v>
      </c>
      <c r="D156" s="9">
        <f t="shared" ref="D156:O156" si="161">+D157+D162+D168+D160</f>
        <v>31815873.770000003</v>
      </c>
      <c r="E156" s="9">
        <f t="shared" si="161"/>
        <v>893920</v>
      </c>
      <c r="F156" s="9">
        <f t="shared" si="161"/>
        <v>893920</v>
      </c>
      <c r="G156" s="9">
        <f t="shared" si="161"/>
        <v>871797</v>
      </c>
      <c r="H156" s="9">
        <f t="shared" si="161"/>
        <v>925315</v>
      </c>
      <c r="I156" s="9">
        <f t="shared" si="161"/>
        <v>1454707</v>
      </c>
      <c r="J156" s="9">
        <f t="shared" si="161"/>
        <v>5944419.9100000001</v>
      </c>
      <c r="K156" s="9">
        <f>+K157+K162+K168+K160</f>
        <v>1151265</v>
      </c>
      <c r="L156" s="9">
        <f t="shared" si="161"/>
        <v>5816708.1099999994</v>
      </c>
      <c r="M156" s="9">
        <f t="shared" si="161"/>
        <v>779011</v>
      </c>
      <c r="N156" s="9">
        <f t="shared" si="161"/>
        <v>18731063.02</v>
      </c>
      <c r="O156" s="9">
        <f t="shared" si="161"/>
        <v>13084810.75</v>
      </c>
    </row>
    <row r="157" spans="1:15" s="2" customFormat="1" ht="30" x14ac:dyDescent="0.25">
      <c r="A157" s="10">
        <v>1.1000000000000001</v>
      </c>
      <c r="B157" s="2" t="s">
        <v>27</v>
      </c>
      <c r="C157" s="9">
        <f>+C158+C159</f>
        <v>10200000</v>
      </c>
      <c r="D157" s="9">
        <f>+D158+D159</f>
        <v>16016944</v>
      </c>
      <c r="E157" s="9">
        <f t="shared" ref="E157:O157" si="162">+E158+E159</f>
        <v>893920</v>
      </c>
      <c r="F157" s="9">
        <f t="shared" ref="F157:G157" si="163">+F158+F159</f>
        <v>893920</v>
      </c>
      <c r="G157" s="9">
        <f t="shared" si="163"/>
        <v>871797</v>
      </c>
      <c r="H157" s="9">
        <f t="shared" ref="H157:I157" si="164">+H158+H159</f>
        <v>925315</v>
      </c>
      <c r="I157" s="9">
        <f t="shared" si="164"/>
        <v>934870</v>
      </c>
      <c r="J157" s="9">
        <f t="shared" ref="J157:L157" si="165">+J158+J159</f>
        <v>4227382</v>
      </c>
      <c r="K157" s="9">
        <f t="shared" ref="K157" si="166">+K158+K159</f>
        <v>934870</v>
      </c>
      <c r="L157" s="9">
        <f t="shared" si="165"/>
        <v>3104220</v>
      </c>
      <c r="M157" s="9">
        <f t="shared" ref="M157" si="167">+M158+M159</f>
        <v>273366</v>
      </c>
      <c r="N157" s="9">
        <f t="shared" si="162"/>
        <v>13059660</v>
      </c>
      <c r="O157" s="9">
        <f t="shared" si="162"/>
        <v>2957284</v>
      </c>
    </row>
    <row r="158" spans="1:15" x14ac:dyDescent="0.25">
      <c r="A158" s="5" t="s">
        <v>53</v>
      </c>
      <c r="B158" s="3" t="s">
        <v>54</v>
      </c>
      <c r="C158" s="15">
        <v>10200000</v>
      </c>
      <c r="D158" s="15">
        <v>8724432</v>
      </c>
      <c r="E158" s="15">
        <v>893920</v>
      </c>
      <c r="F158" s="15">
        <v>893920</v>
      </c>
      <c r="G158" s="15">
        <v>871797</v>
      </c>
      <c r="H158" s="14">
        <v>925315</v>
      </c>
      <c r="I158" s="14">
        <v>934870</v>
      </c>
      <c r="J158" s="14">
        <v>934870</v>
      </c>
      <c r="K158" s="15">
        <v>934870</v>
      </c>
      <c r="L158" s="15">
        <v>1059510</v>
      </c>
      <c r="M158" s="15">
        <v>273366</v>
      </c>
      <c r="N158" s="15">
        <f t="shared" ref="N158:N159" si="168">+E158+F158+G158+H158+I158+J158+K158+L158+M158</f>
        <v>7722438</v>
      </c>
      <c r="O158" s="15">
        <f>+D158-N158</f>
        <v>1001994</v>
      </c>
    </row>
    <row r="159" spans="1:15" x14ac:dyDescent="0.25">
      <c r="A159" s="5" t="s">
        <v>55</v>
      </c>
      <c r="B159" s="3" t="s">
        <v>56</v>
      </c>
      <c r="C159" s="15">
        <v>0</v>
      </c>
      <c r="D159" s="15">
        <v>7292512</v>
      </c>
      <c r="E159" s="15">
        <v>0</v>
      </c>
      <c r="F159" s="15">
        <v>0</v>
      </c>
      <c r="G159" s="15">
        <v>0</v>
      </c>
      <c r="H159" s="14">
        <v>0</v>
      </c>
      <c r="I159" s="14">
        <v>0</v>
      </c>
      <c r="J159" s="14">
        <v>3292512</v>
      </c>
      <c r="K159" s="15">
        <v>0</v>
      </c>
      <c r="L159" s="15">
        <v>2044710</v>
      </c>
      <c r="M159" s="15">
        <v>0</v>
      </c>
      <c r="N159" s="15">
        <f t="shared" si="168"/>
        <v>5337222</v>
      </c>
      <c r="O159" s="15">
        <f t="shared" ref="O159" si="169">+D159-N159</f>
        <v>1955290</v>
      </c>
    </row>
    <row r="160" spans="1:15" s="2" customFormat="1" ht="30" x14ac:dyDescent="0.25">
      <c r="A160" s="10">
        <v>1.2</v>
      </c>
      <c r="B160" s="2" t="s">
        <v>28</v>
      </c>
      <c r="C160" s="9">
        <f>+C161</f>
        <v>0</v>
      </c>
      <c r="D160" s="9">
        <f>+D161</f>
        <v>3027925.85</v>
      </c>
      <c r="E160" s="9">
        <f t="shared" ref="E160:O160" si="170">+E161</f>
        <v>0</v>
      </c>
      <c r="F160" s="9">
        <f t="shared" si="170"/>
        <v>0</v>
      </c>
      <c r="G160" s="9">
        <f t="shared" si="170"/>
        <v>0</v>
      </c>
      <c r="H160" s="9">
        <f t="shared" si="170"/>
        <v>0</v>
      </c>
      <c r="I160" s="9">
        <f t="shared" si="170"/>
        <v>515270</v>
      </c>
      <c r="J160" s="9">
        <f t="shared" si="170"/>
        <v>1253816.8500000001</v>
      </c>
      <c r="K160" s="9">
        <f t="shared" si="170"/>
        <v>208839</v>
      </c>
      <c r="L160" s="9">
        <f t="shared" si="170"/>
        <v>282367</v>
      </c>
      <c r="M160" s="9">
        <f t="shared" si="170"/>
        <v>505645</v>
      </c>
      <c r="N160" s="9">
        <f t="shared" si="170"/>
        <v>2765937.85</v>
      </c>
      <c r="O160" s="9">
        <f t="shared" si="170"/>
        <v>261988</v>
      </c>
    </row>
    <row r="161" spans="1:15" x14ac:dyDescent="0.25">
      <c r="A161" s="5" t="s">
        <v>58</v>
      </c>
      <c r="B161" s="3" t="s">
        <v>59</v>
      </c>
      <c r="C161" s="15">
        <v>0</v>
      </c>
      <c r="D161" s="15">
        <v>3027925.85</v>
      </c>
      <c r="E161" s="15">
        <v>0</v>
      </c>
      <c r="F161" s="15">
        <v>0</v>
      </c>
      <c r="G161" s="15">
        <v>0</v>
      </c>
      <c r="H161" s="14">
        <v>0</v>
      </c>
      <c r="I161" s="14">
        <v>515270</v>
      </c>
      <c r="J161" s="14">
        <v>1253816.8500000001</v>
      </c>
      <c r="K161" s="15">
        <v>208839</v>
      </c>
      <c r="L161" s="15">
        <v>282367</v>
      </c>
      <c r="M161" s="15">
        <v>505645</v>
      </c>
      <c r="N161" s="15">
        <f t="shared" ref="N161" si="171">+E161+F161+G161+H161+I161+J161+K161+L161+M161</f>
        <v>2765937.85</v>
      </c>
      <c r="O161" s="15">
        <f>+D161-N161</f>
        <v>261988</v>
      </c>
    </row>
    <row r="162" spans="1:15" s="2" customFormat="1" ht="30" x14ac:dyDescent="0.25">
      <c r="A162" s="10">
        <v>1.3</v>
      </c>
      <c r="B162" s="2" t="s">
        <v>2</v>
      </c>
      <c r="C162" s="9">
        <f>+C163+C166+C167</f>
        <v>12500000</v>
      </c>
      <c r="D162" s="9">
        <f>+D163+D166+D167</f>
        <v>12506905.92</v>
      </c>
      <c r="E162" s="9">
        <f t="shared" ref="E162:O162" si="172">+E163+E166+E167</f>
        <v>0</v>
      </c>
      <c r="F162" s="9">
        <f t="shared" ref="F162:G162" si="173">+F163+F166+F167</f>
        <v>0</v>
      </c>
      <c r="G162" s="9">
        <f t="shared" si="173"/>
        <v>0</v>
      </c>
      <c r="H162" s="9">
        <f t="shared" ref="H162:I162" si="174">+H163+H166+H167</f>
        <v>0</v>
      </c>
      <c r="I162" s="9">
        <f t="shared" si="174"/>
        <v>4191</v>
      </c>
      <c r="J162" s="9">
        <f t="shared" ref="J162:L162" si="175">+J163+J166+J167</f>
        <v>209499.06</v>
      </c>
      <c r="K162" s="9">
        <f t="shared" ref="K162" si="176">+K163+K166+K167</f>
        <v>7556</v>
      </c>
      <c r="L162" s="9">
        <f t="shared" si="175"/>
        <v>2430121.11</v>
      </c>
      <c r="M162" s="9">
        <f t="shared" ref="M162" si="177">+M163+M166+M167</f>
        <v>0</v>
      </c>
      <c r="N162" s="9">
        <f t="shared" si="172"/>
        <v>2651367.17</v>
      </c>
      <c r="O162" s="9">
        <f t="shared" si="172"/>
        <v>9855538.75</v>
      </c>
    </row>
    <row r="163" spans="1:15" s="2" customFormat="1" ht="30" x14ac:dyDescent="0.25">
      <c r="A163" s="7" t="s">
        <v>60</v>
      </c>
      <c r="B163" s="2" t="s">
        <v>61</v>
      </c>
      <c r="C163" s="9">
        <f>+C164+C165</f>
        <v>12500000</v>
      </c>
      <c r="D163" s="9">
        <f>+D164+D165</f>
        <v>12440885.4</v>
      </c>
      <c r="E163" s="9">
        <f t="shared" ref="E163:O163" si="178">+E164+E165</f>
        <v>0</v>
      </c>
      <c r="F163" s="9">
        <f t="shared" ref="F163:G163" si="179">+F164+F165</f>
        <v>0</v>
      </c>
      <c r="G163" s="9">
        <f t="shared" si="179"/>
        <v>0</v>
      </c>
      <c r="H163" s="9">
        <f t="shared" ref="H163:I163" si="180">+H164+H165</f>
        <v>0</v>
      </c>
      <c r="I163" s="9">
        <f t="shared" si="180"/>
        <v>3026</v>
      </c>
      <c r="J163" s="9">
        <f t="shared" ref="J163:L163" si="181">+J164+J165</f>
        <v>179479.54</v>
      </c>
      <c r="K163" s="9">
        <f t="shared" ref="K163" si="182">+K164+K165</f>
        <v>1720</v>
      </c>
      <c r="L163" s="9">
        <f t="shared" si="181"/>
        <v>2414121.11</v>
      </c>
      <c r="M163" s="9">
        <f t="shared" ref="M163" si="183">+M164+M165</f>
        <v>0</v>
      </c>
      <c r="N163" s="9">
        <f t="shared" si="178"/>
        <v>2598346.65</v>
      </c>
      <c r="O163" s="9">
        <f t="shared" si="178"/>
        <v>9842538.75</v>
      </c>
    </row>
    <row r="164" spans="1:15" x14ac:dyDescent="0.25">
      <c r="A164" s="5" t="s">
        <v>64</v>
      </c>
      <c r="B164" s="3" t="s">
        <v>62</v>
      </c>
      <c r="C164" s="15">
        <v>0</v>
      </c>
      <c r="D164" s="15">
        <v>440885.4</v>
      </c>
      <c r="E164" s="15">
        <v>0</v>
      </c>
      <c r="F164" s="15">
        <v>0</v>
      </c>
      <c r="G164" s="15">
        <v>0</v>
      </c>
      <c r="H164" s="14">
        <v>0</v>
      </c>
      <c r="I164" s="14">
        <v>3026</v>
      </c>
      <c r="J164" s="14">
        <v>179479.54</v>
      </c>
      <c r="K164" s="15">
        <v>1720</v>
      </c>
      <c r="L164" s="15">
        <v>78775</v>
      </c>
      <c r="M164" s="15">
        <v>0</v>
      </c>
      <c r="N164" s="15">
        <f t="shared" ref="N164:N167" si="184">+E164+F164+G164+H164+I164+J164+K164+L164+M164</f>
        <v>263000.54000000004</v>
      </c>
      <c r="O164" s="15">
        <f>+D164-N164</f>
        <v>177884.86</v>
      </c>
    </row>
    <row r="165" spans="1:15" x14ac:dyDescent="0.25">
      <c r="A165" s="5" t="s">
        <v>65</v>
      </c>
      <c r="B165" s="3" t="s">
        <v>63</v>
      </c>
      <c r="C165" s="15">
        <v>12500000</v>
      </c>
      <c r="D165" s="15">
        <v>12000000</v>
      </c>
      <c r="E165" s="15">
        <v>0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2335346.11</v>
      </c>
      <c r="M165" s="15">
        <v>0</v>
      </c>
      <c r="N165" s="15">
        <f t="shared" si="184"/>
        <v>2335346.11</v>
      </c>
      <c r="O165" s="15">
        <f t="shared" ref="O165:O169" si="185">+D165-N165</f>
        <v>9664653.8900000006</v>
      </c>
    </row>
    <row r="166" spans="1:15" x14ac:dyDescent="0.25">
      <c r="A166" s="5" t="s">
        <v>66</v>
      </c>
      <c r="B166" s="3" t="s">
        <v>209</v>
      </c>
      <c r="C166" s="15">
        <v>0</v>
      </c>
      <c r="D166" s="15">
        <v>50690.52</v>
      </c>
      <c r="E166" s="15">
        <v>0</v>
      </c>
      <c r="F166" s="15">
        <v>0</v>
      </c>
      <c r="G166" s="15">
        <v>0</v>
      </c>
      <c r="H166" s="14">
        <v>0</v>
      </c>
      <c r="I166" s="14">
        <v>1165</v>
      </c>
      <c r="J166" s="14">
        <v>14689.52</v>
      </c>
      <c r="K166" s="15">
        <v>5836</v>
      </c>
      <c r="L166" s="15">
        <v>16000</v>
      </c>
      <c r="M166" s="15">
        <v>0</v>
      </c>
      <c r="N166" s="15">
        <f t="shared" si="184"/>
        <v>37690.520000000004</v>
      </c>
      <c r="O166" s="15">
        <f t="shared" si="185"/>
        <v>12999.999999999993</v>
      </c>
    </row>
    <row r="167" spans="1:15" x14ac:dyDescent="0.25">
      <c r="A167" s="5" t="s">
        <v>68</v>
      </c>
      <c r="B167" s="3" t="s">
        <v>234</v>
      </c>
      <c r="C167" s="15">
        <v>0</v>
      </c>
      <c r="D167" s="15">
        <v>15330</v>
      </c>
      <c r="E167" s="15">
        <v>0</v>
      </c>
      <c r="F167" s="15">
        <v>0</v>
      </c>
      <c r="G167" s="15">
        <v>0</v>
      </c>
      <c r="H167" s="14">
        <v>0</v>
      </c>
      <c r="I167" s="14">
        <v>0</v>
      </c>
      <c r="J167" s="14">
        <v>15330</v>
      </c>
      <c r="K167" s="15">
        <v>0</v>
      </c>
      <c r="L167" s="15">
        <v>0</v>
      </c>
      <c r="M167" s="15">
        <v>0</v>
      </c>
      <c r="N167" s="15">
        <f t="shared" si="184"/>
        <v>15330</v>
      </c>
      <c r="O167" s="15">
        <f t="shared" si="185"/>
        <v>0</v>
      </c>
    </row>
    <row r="168" spans="1:15" s="2" customFormat="1" ht="30" x14ac:dyDescent="0.25">
      <c r="A168" s="10">
        <v>1.5</v>
      </c>
      <c r="B168" s="2" t="s">
        <v>4</v>
      </c>
      <c r="C168" s="9">
        <f>+C169</f>
        <v>0</v>
      </c>
      <c r="D168" s="9">
        <f>+D169</f>
        <v>264098</v>
      </c>
      <c r="E168" s="9">
        <f t="shared" ref="E168:O168" si="186">+E169</f>
        <v>0</v>
      </c>
      <c r="F168" s="9">
        <f t="shared" si="186"/>
        <v>0</v>
      </c>
      <c r="G168" s="9">
        <f t="shared" si="186"/>
        <v>0</v>
      </c>
      <c r="H168" s="9">
        <f t="shared" si="186"/>
        <v>0</v>
      </c>
      <c r="I168" s="9">
        <f t="shared" si="186"/>
        <v>376</v>
      </c>
      <c r="J168" s="9">
        <f t="shared" si="186"/>
        <v>253722</v>
      </c>
      <c r="K168" s="9">
        <f t="shared" si="186"/>
        <v>0</v>
      </c>
      <c r="L168" s="9">
        <f t="shared" si="186"/>
        <v>0</v>
      </c>
      <c r="M168" s="9">
        <f t="shared" si="186"/>
        <v>0</v>
      </c>
      <c r="N168" s="9">
        <f t="shared" si="186"/>
        <v>254098</v>
      </c>
      <c r="O168" s="9">
        <f t="shared" si="186"/>
        <v>10000</v>
      </c>
    </row>
    <row r="169" spans="1:15" ht="30" x14ac:dyDescent="0.25">
      <c r="A169" s="5" t="s">
        <v>74</v>
      </c>
      <c r="B169" s="3" t="s">
        <v>4</v>
      </c>
      <c r="C169" s="15">
        <v>0</v>
      </c>
      <c r="D169" s="15">
        <v>264098</v>
      </c>
      <c r="E169" s="15">
        <v>0</v>
      </c>
      <c r="F169" s="15">
        <v>0</v>
      </c>
      <c r="G169" s="15">
        <v>0</v>
      </c>
      <c r="H169" s="14">
        <v>0</v>
      </c>
      <c r="I169" s="14">
        <v>376</v>
      </c>
      <c r="J169" s="14">
        <v>253722</v>
      </c>
      <c r="K169" s="15">
        <v>0</v>
      </c>
      <c r="L169" s="15">
        <v>0</v>
      </c>
      <c r="M169" s="15">
        <v>0</v>
      </c>
      <c r="N169" s="15">
        <f t="shared" ref="N169" si="187">+E169+F169+G169+H169+I169+J169+K169+L169+M169</f>
        <v>254098</v>
      </c>
      <c r="O169" s="15">
        <f t="shared" si="185"/>
        <v>10000</v>
      </c>
    </row>
    <row r="170" spans="1:15" s="2" customFormat="1" x14ac:dyDescent="0.25">
      <c r="A170" s="8">
        <v>2</v>
      </c>
      <c r="B170" s="1" t="s">
        <v>6</v>
      </c>
      <c r="C170" s="9">
        <f>+C173+C171</f>
        <v>150000</v>
      </c>
      <c r="D170" s="9">
        <f>+D173+D171</f>
        <v>0</v>
      </c>
      <c r="E170" s="9">
        <f t="shared" ref="E170:O170" si="188">+E173+E171</f>
        <v>0</v>
      </c>
      <c r="F170" s="9">
        <f t="shared" ref="F170:G170" si="189">+F173+F171</f>
        <v>0</v>
      </c>
      <c r="G170" s="9">
        <f t="shared" si="189"/>
        <v>0</v>
      </c>
      <c r="H170" s="9">
        <f t="shared" ref="H170:I170" si="190">+H173+H171</f>
        <v>0</v>
      </c>
      <c r="I170" s="9">
        <f t="shared" si="190"/>
        <v>0</v>
      </c>
      <c r="J170" s="9">
        <f t="shared" ref="J170:L170" si="191">+J173+J171</f>
        <v>0</v>
      </c>
      <c r="K170" s="9">
        <f t="shared" ref="K170" si="192">+K173+K171</f>
        <v>0</v>
      </c>
      <c r="L170" s="9">
        <f t="shared" si="191"/>
        <v>0</v>
      </c>
      <c r="M170" s="9">
        <f t="shared" ref="M170" si="193">+M173+M171</f>
        <v>0</v>
      </c>
      <c r="N170" s="9">
        <f t="shared" si="188"/>
        <v>0</v>
      </c>
      <c r="O170" s="9">
        <f t="shared" si="188"/>
        <v>0</v>
      </c>
    </row>
    <row r="171" spans="1:15" s="2" customFormat="1" ht="45" x14ac:dyDescent="0.25">
      <c r="A171" s="7">
        <v>2.1</v>
      </c>
      <c r="B171" s="2" t="s">
        <v>49</v>
      </c>
      <c r="C171" s="9">
        <f>+C172</f>
        <v>0</v>
      </c>
      <c r="D171" s="9">
        <f>+D172</f>
        <v>0</v>
      </c>
      <c r="E171" s="9">
        <f t="shared" ref="E171:O171" si="194">+E172</f>
        <v>0</v>
      </c>
      <c r="F171" s="9">
        <f t="shared" si="194"/>
        <v>0</v>
      </c>
      <c r="G171" s="9">
        <f t="shared" si="194"/>
        <v>0</v>
      </c>
      <c r="H171" s="9">
        <f t="shared" si="194"/>
        <v>0</v>
      </c>
      <c r="I171" s="9">
        <f t="shared" si="194"/>
        <v>0</v>
      </c>
      <c r="J171" s="9">
        <f t="shared" si="194"/>
        <v>0</v>
      </c>
      <c r="K171" s="9">
        <f t="shared" si="194"/>
        <v>0</v>
      </c>
      <c r="L171" s="9">
        <f t="shared" si="194"/>
        <v>0</v>
      </c>
      <c r="M171" s="9">
        <f t="shared" si="194"/>
        <v>0</v>
      </c>
      <c r="N171" s="9">
        <f t="shared" si="194"/>
        <v>0</v>
      </c>
      <c r="O171" s="9">
        <f t="shared" si="194"/>
        <v>0</v>
      </c>
    </row>
    <row r="172" spans="1:15" ht="30" x14ac:dyDescent="0.25">
      <c r="A172" s="5" t="s">
        <v>76</v>
      </c>
      <c r="B172" s="3" t="s">
        <v>81</v>
      </c>
      <c r="C172" s="15">
        <v>0</v>
      </c>
      <c r="D172" s="15">
        <v>0</v>
      </c>
      <c r="E172" s="15">
        <v>0</v>
      </c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f t="shared" ref="N172" si="195">+E172+F172+G172+H172+I172+J172+K172+L172+M172</f>
        <v>0</v>
      </c>
      <c r="O172" s="15">
        <f t="shared" ref="O172:O174" si="196">+D172-N172</f>
        <v>0</v>
      </c>
    </row>
    <row r="173" spans="1:15" s="2" customFormat="1" ht="30" x14ac:dyDescent="0.25">
      <c r="A173" s="10">
        <v>2.4</v>
      </c>
      <c r="B173" s="2" t="s">
        <v>29</v>
      </c>
      <c r="C173" s="9">
        <f>+C174</f>
        <v>150000</v>
      </c>
      <c r="D173" s="9">
        <f>+D174</f>
        <v>0</v>
      </c>
      <c r="E173" s="9">
        <f t="shared" ref="E173:O173" si="197">+E174</f>
        <v>0</v>
      </c>
      <c r="F173" s="9">
        <f t="shared" si="197"/>
        <v>0</v>
      </c>
      <c r="G173" s="9">
        <f t="shared" si="197"/>
        <v>0</v>
      </c>
      <c r="H173" s="9">
        <f t="shared" si="197"/>
        <v>0</v>
      </c>
      <c r="I173" s="9">
        <f t="shared" si="197"/>
        <v>0</v>
      </c>
      <c r="J173" s="9">
        <f t="shared" si="197"/>
        <v>0</v>
      </c>
      <c r="K173" s="9">
        <f t="shared" si="197"/>
        <v>0</v>
      </c>
      <c r="L173" s="9">
        <f t="shared" si="197"/>
        <v>0</v>
      </c>
      <c r="M173" s="9">
        <f t="shared" si="197"/>
        <v>0</v>
      </c>
      <c r="N173" s="9">
        <f t="shared" si="197"/>
        <v>0</v>
      </c>
      <c r="O173" s="9">
        <f t="shared" si="197"/>
        <v>0</v>
      </c>
    </row>
    <row r="174" spans="1:15" x14ac:dyDescent="0.25">
      <c r="A174" s="5" t="s">
        <v>88</v>
      </c>
      <c r="B174" s="3" t="s">
        <v>90</v>
      </c>
      <c r="C174" s="15">
        <v>150000</v>
      </c>
      <c r="D174" s="15">
        <v>0</v>
      </c>
      <c r="E174" s="15">
        <v>0</v>
      </c>
      <c r="F174" s="15">
        <v>0</v>
      </c>
      <c r="G174" s="15">
        <v>0</v>
      </c>
      <c r="H174" s="15">
        <v>0</v>
      </c>
      <c r="I174" s="15">
        <v>0</v>
      </c>
      <c r="J174" s="15">
        <v>0</v>
      </c>
      <c r="K174" s="15">
        <v>0</v>
      </c>
      <c r="L174" s="15">
        <v>0</v>
      </c>
      <c r="M174" s="15">
        <v>0</v>
      </c>
      <c r="N174" s="15">
        <f t="shared" ref="N174" si="198">+E174+F174+G174+H174+I174+J174+K174+L174+M174</f>
        <v>0</v>
      </c>
      <c r="O174" s="15">
        <f t="shared" si="196"/>
        <v>0</v>
      </c>
    </row>
    <row r="175" spans="1:15" s="2" customFormat="1" x14ac:dyDescent="0.25">
      <c r="A175" s="8">
        <v>3</v>
      </c>
      <c r="B175" s="1" t="s">
        <v>10</v>
      </c>
      <c r="C175" s="9">
        <f>+C176+C179+C181</f>
        <v>12255044</v>
      </c>
      <c r="D175" s="9">
        <f t="shared" ref="D175:O175" si="199">+D176+D179+D181</f>
        <v>2347173.23</v>
      </c>
      <c r="E175" s="9">
        <f t="shared" si="199"/>
        <v>0</v>
      </c>
      <c r="F175" s="9">
        <f t="shared" si="199"/>
        <v>1150152.68</v>
      </c>
      <c r="G175" s="9">
        <f t="shared" si="199"/>
        <v>0</v>
      </c>
      <c r="H175" s="9">
        <f t="shared" si="199"/>
        <v>0</v>
      </c>
      <c r="I175" s="9">
        <f t="shared" si="199"/>
        <v>1141143.27</v>
      </c>
      <c r="J175" s="9">
        <f t="shared" si="199"/>
        <v>54877.279999999999</v>
      </c>
      <c r="K175" s="9">
        <f t="shared" si="199"/>
        <v>0</v>
      </c>
      <c r="L175" s="9">
        <f t="shared" si="199"/>
        <v>-16017.28</v>
      </c>
      <c r="M175" s="9">
        <f t="shared" si="199"/>
        <v>0</v>
      </c>
      <c r="N175" s="9">
        <f t="shared" si="199"/>
        <v>2330155.9500000002</v>
      </c>
      <c r="O175" s="9">
        <f t="shared" si="199"/>
        <v>17017.279999999795</v>
      </c>
    </row>
    <row r="176" spans="1:15" s="2" customFormat="1" ht="30" x14ac:dyDescent="0.25">
      <c r="A176" s="10">
        <v>3.3</v>
      </c>
      <c r="B176" s="2" t="s">
        <v>33</v>
      </c>
      <c r="C176" s="9">
        <f>+C177+C178</f>
        <v>10600000</v>
      </c>
      <c r="D176" s="9">
        <f>+D177+D178</f>
        <v>2346173.23</v>
      </c>
      <c r="E176" s="9">
        <f t="shared" ref="E176:O176" si="200">+E177+E178</f>
        <v>0</v>
      </c>
      <c r="F176" s="9">
        <f t="shared" ref="F176:G176" si="201">+F177+F178</f>
        <v>1150152.68</v>
      </c>
      <c r="G176" s="9">
        <f t="shared" si="201"/>
        <v>0</v>
      </c>
      <c r="H176" s="9">
        <f t="shared" ref="H176:I176" si="202">+H177+H178</f>
        <v>0</v>
      </c>
      <c r="I176" s="9">
        <f t="shared" si="202"/>
        <v>1141143.27</v>
      </c>
      <c r="J176" s="9">
        <f t="shared" ref="J176:L176" si="203">+J177+J178</f>
        <v>54877.279999999999</v>
      </c>
      <c r="K176" s="9">
        <f t="shared" ref="K176" si="204">+K177+K178</f>
        <v>0</v>
      </c>
      <c r="L176" s="9">
        <f t="shared" si="203"/>
        <v>-16017.28</v>
      </c>
      <c r="M176" s="9">
        <f t="shared" ref="M176" si="205">+M177+M178</f>
        <v>0</v>
      </c>
      <c r="N176" s="9">
        <f t="shared" si="200"/>
        <v>2330155.9500000002</v>
      </c>
      <c r="O176" s="9">
        <f t="shared" si="200"/>
        <v>16017.279999999795</v>
      </c>
    </row>
    <row r="177" spans="1:15" ht="30" x14ac:dyDescent="0.25">
      <c r="A177" s="5" t="s">
        <v>121</v>
      </c>
      <c r="B177" s="3" t="s">
        <v>128</v>
      </c>
      <c r="C177" s="15">
        <v>0</v>
      </c>
      <c r="D177" s="15">
        <v>0</v>
      </c>
      <c r="E177" s="15">
        <v>0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f t="shared" ref="N177:N178" si="206">+E177+F177+G177+H177+I177+J177+K177+L177+M177</f>
        <v>0</v>
      </c>
      <c r="O177" s="15">
        <f t="shared" ref="O177:O182" si="207">+D177-N177</f>
        <v>0</v>
      </c>
    </row>
    <row r="178" spans="1:15" ht="38.25" customHeight="1" x14ac:dyDescent="0.25">
      <c r="A178" s="5" t="s">
        <v>123</v>
      </c>
      <c r="B178" s="3" t="s">
        <v>130</v>
      </c>
      <c r="C178" s="15">
        <v>10600000</v>
      </c>
      <c r="D178" s="14">
        <v>2346173.23</v>
      </c>
      <c r="E178" s="15">
        <v>0</v>
      </c>
      <c r="F178" s="15">
        <v>1150152.68</v>
      </c>
      <c r="G178" s="15">
        <v>0</v>
      </c>
      <c r="H178" s="14">
        <v>0</v>
      </c>
      <c r="I178" s="14">
        <v>1141143.27</v>
      </c>
      <c r="J178" s="14">
        <v>54877.279999999999</v>
      </c>
      <c r="K178" s="15">
        <v>0</v>
      </c>
      <c r="L178" s="15">
        <v>-16017.28</v>
      </c>
      <c r="M178" s="15">
        <v>0</v>
      </c>
      <c r="N178" s="15">
        <f t="shared" si="206"/>
        <v>2330155.9500000002</v>
      </c>
      <c r="O178" s="15">
        <f t="shared" si="207"/>
        <v>16017.279999999795</v>
      </c>
    </row>
    <row r="179" spans="1:15" s="2" customFormat="1" ht="30" x14ac:dyDescent="0.25">
      <c r="A179" s="10">
        <v>3.4</v>
      </c>
      <c r="B179" s="2" t="s">
        <v>34</v>
      </c>
      <c r="C179" s="9">
        <f>+C180</f>
        <v>1000</v>
      </c>
      <c r="D179" s="9">
        <f>+D180</f>
        <v>1000</v>
      </c>
      <c r="E179" s="9">
        <f t="shared" ref="E179:N179" si="208">+E180</f>
        <v>0</v>
      </c>
      <c r="F179" s="9">
        <f t="shared" si="208"/>
        <v>0</v>
      </c>
      <c r="G179" s="9">
        <f t="shared" si="208"/>
        <v>0</v>
      </c>
      <c r="H179" s="9">
        <f t="shared" si="208"/>
        <v>0</v>
      </c>
      <c r="I179" s="9">
        <f t="shared" si="208"/>
        <v>0</v>
      </c>
      <c r="J179" s="9">
        <f t="shared" si="208"/>
        <v>0</v>
      </c>
      <c r="K179" s="9">
        <f t="shared" si="208"/>
        <v>0</v>
      </c>
      <c r="L179" s="9">
        <f t="shared" si="208"/>
        <v>0</v>
      </c>
      <c r="M179" s="9">
        <f t="shared" si="208"/>
        <v>0</v>
      </c>
      <c r="N179" s="9">
        <f t="shared" si="208"/>
        <v>0</v>
      </c>
      <c r="O179" s="9">
        <f>+O180</f>
        <v>1000</v>
      </c>
    </row>
    <row r="180" spans="1:15" x14ac:dyDescent="0.25">
      <c r="A180" s="5" t="s">
        <v>135</v>
      </c>
      <c r="B180" s="3" t="s">
        <v>136</v>
      </c>
      <c r="C180" s="15">
        <v>1000</v>
      </c>
      <c r="D180" s="15">
        <v>1000</v>
      </c>
      <c r="E180" s="15">
        <v>0</v>
      </c>
      <c r="F180" s="15">
        <v>0</v>
      </c>
      <c r="G180" s="15">
        <v>0</v>
      </c>
      <c r="H180" s="15">
        <v>0</v>
      </c>
      <c r="I180" s="15">
        <v>0</v>
      </c>
      <c r="J180" s="15">
        <v>0</v>
      </c>
      <c r="K180" s="15">
        <v>0</v>
      </c>
      <c r="L180" s="15">
        <v>0</v>
      </c>
      <c r="M180" s="15">
        <v>0</v>
      </c>
      <c r="N180" s="15">
        <f t="shared" ref="N180" si="209">+E180+F180+G180+H180+I180+J180+K180+L180+M180</f>
        <v>0</v>
      </c>
      <c r="O180" s="15">
        <f t="shared" si="207"/>
        <v>1000</v>
      </c>
    </row>
    <row r="181" spans="1:15" s="2" customFormat="1" ht="30" x14ac:dyDescent="0.25">
      <c r="A181" s="10">
        <v>3.5</v>
      </c>
      <c r="B181" s="2" t="s">
        <v>35</v>
      </c>
      <c r="C181" s="9">
        <f>+C182</f>
        <v>1654044</v>
      </c>
      <c r="D181" s="9">
        <f>+D182</f>
        <v>0</v>
      </c>
      <c r="E181" s="9">
        <f t="shared" ref="E181:N181" si="210">+E182</f>
        <v>0</v>
      </c>
      <c r="F181" s="9">
        <f t="shared" si="210"/>
        <v>0</v>
      </c>
      <c r="G181" s="9">
        <f t="shared" si="210"/>
        <v>0</v>
      </c>
      <c r="H181" s="9">
        <f t="shared" si="210"/>
        <v>0</v>
      </c>
      <c r="I181" s="9">
        <f t="shared" si="210"/>
        <v>0</v>
      </c>
      <c r="J181" s="9">
        <f t="shared" si="210"/>
        <v>0</v>
      </c>
      <c r="K181" s="9">
        <f t="shared" si="210"/>
        <v>0</v>
      </c>
      <c r="L181" s="9">
        <f t="shared" si="210"/>
        <v>0</v>
      </c>
      <c r="M181" s="9">
        <f t="shared" si="210"/>
        <v>0</v>
      </c>
      <c r="N181" s="9">
        <f t="shared" si="210"/>
        <v>0</v>
      </c>
      <c r="O181" s="9">
        <f>+O182</f>
        <v>0</v>
      </c>
    </row>
    <row r="182" spans="1:15" ht="30" x14ac:dyDescent="0.25">
      <c r="A182" s="5" t="s">
        <v>137</v>
      </c>
      <c r="B182" s="3" t="s">
        <v>142</v>
      </c>
      <c r="C182" s="15">
        <v>1654044</v>
      </c>
      <c r="D182" s="15">
        <v>0</v>
      </c>
      <c r="E182" s="15">
        <v>0</v>
      </c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f t="shared" ref="N182" si="211">+E182+F182+G182+H182+I182+J182+K182+L182+M182</f>
        <v>0</v>
      </c>
      <c r="O182" s="15">
        <f t="shared" si="207"/>
        <v>0</v>
      </c>
    </row>
    <row r="183" spans="1:15" s="2" customFormat="1" ht="30" x14ac:dyDescent="0.25">
      <c r="A183" s="8">
        <v>4</v>
      </c>
      <c r="B183" s="1" t="s">
        <v>37</v>
      </c>
      <c r="C183" s="9">
        <f>+C184</f>
        <v>2287377</v>
      </c>
      <c r="D183" s="9">
        <f t="shared" ref="D183:N183" si="212">+D184</f>
        <v>1662377</v>
      </c>
      <c r="E183" s="9">
        <f t="shared" si="212"/>
        <v>0</v>
      </c>
      <c r="F183" s="9">
        <f t="shared" si="212"/>
        <v>0</v>
      </c>
      <c r="G183" s="9">
        <f t="shared" si="212"/>
        <v>0</v>
      </c>
      <c r="H183" s="9">
        <f t="shared" si="212"/>
        <v>0</v>
      </c>
      <c r="I183" s="9">
        <f t="shared" si="212"/>
        <v>0</v>
      </c>
      <c r="J183" s="9">
        <f t="shared" si="212"/>
        <v>375000</v>
      </c>
      <c r="K183" s="9">
        <f t="shared" si="212"/>
        <v>0</v>
      </c>
      <c r="L183" s="9">
        <f t="shared" si="212"/>
        <v>0</v>
      </c>
      <c r="M183" s="9">
        <f t="shared" si="212"/>
        <v>0</v>
      </c>
      <c r="N183" s="9">
        <f t="shared" si="212"/>
        <v>375000</v>
      </c>
      <c r="O183" s="9">
        <f>+O184</f>
        <v>1287377</v>
      </c>
    </row>
    <row r="184" spans="1:15" s="2" customFormat="1" x14ac:dyDescent="0.25">
      <c r="A184" s="10">
        <v>4.4000000000000004</v>
      </c>
      <c r="B184" s="2" t="s">
        <v>17</v>
      </c>
      <c r="C184" s="9">
        <f>+C185+C186</f>
        <v>2287377</v>
      </c>
      <c r="D184" s="9">
        <f t="shared" ref="D184:N184" si="213">+D185+D186</f>
        <v>1662377</v>
      </c>
      <c r="E184" s="9">
        <f t="shared" si="213"/>
        <v>0</v>
      </c>
      <c r="F184" s="9">
        <f t="shared" si="213"/>
        <v>0</v>
      </c>
      <c r="G184" s="9">
        <f t="shared" si="213"/>
        <v>0</v>
      </c>
      <c r="H184" s="9">
        <f t="shared" si="213"/>
        <v>0</v>
      </c>
      <c r="I184" s="9">
        <f t="shared" si="213"/>
        <v>0</v>
      </c>
      <c r="J184" s="9">
        <f t="shared" si="213"/>
        <v>375000</v>
      </c>
      <c r="K184" s="9">
        <f t="shared" si="213"/>
        <v>0</v>
      </c>
      <c r="L184" s="9">
        <f t="shared" si="213"/>
        <v>0</v>
      </c>
      <c r="M184" s="9">
        <f t="shared" si="213"/>
        <v>0</v>
      </c>
      <c r="N184" s="9">
        <f t="shared" si="213"/>
        <v>375000</v>
      </c>
      <c r="O184" s="9">
        <f>+O185+O186</f>
        <v>1287377</v>
      </c>
    </row>
    <row r="185" spans="1:15" x14ac:dyDescent="0.25">
      <c r="A185" s="5" t="s">
        <v>169</v>
      </c>
      <c r="B185" s="3" t="s">
        <v>173</v>
      </c>
      <c r="C185" s="15">
        <v>1000000</v>
      </c>
      <c r="D185" s="15">
        <v>375000</v>
      </c>
      <c r="E185" s="15">
        <v>0</v>
      </c>
      <c r="F185" s="15">
        <v>0</v>
      </c>
      <c r="G185" s="15">
        <v>0</v>
      </c>
      <c r="H185" s="14">
        <v>0</v>
      </c>
      <c r="I185" s="14">
        <v>0</v>
      </c>
      <c r="J185" s="14">
        <v>375000</v>
      </c>
      <c r="K185" s="15">
        <v>0</v>
      </c>
      <c r="L185" s="15">
        <v>0</v>
      </c>
      <c r="M185" s="15">
        <v>0</v>
      </c>
      <c r="N185" s="15">
        <f t="shared" ref="N185:N186" si="214">+E185+F185+G185+H185+I185+J185+K185+L185+M185</f>
        <v>375000</v>
      </c>
      <c r="O185" s="15">
        <f t="shared" ref="O185:O186" si="215">+D185-N185</f>
        <v>0</v>
      </c>
    </row>
    <row r="186" spans="1:15" ht="30" x14ac:dyDescent="0.25">
      <c r="A186" s="5" t="s">
        <v>170</v>
      </c>
      <c r="B186" s="3" t="s">
        <v>174</v>
      </c>
      <c r="C186" s="15">
        <v>1287377</v>
      </c>
      <c r="D186" s="15">
        <v>1287377</v>
      </c>
      <c r="E186" s="15">
        <v>0</v>
      </c>
      <c r="F186" s="15">
        <v>0</v>
      </c>
      <c r="G186" s="15">
        <v>0</v>
      </c>
      <c r="H186" s="15">
        <v>0</v>
      </c>
      <c r="I186" s="15">
        <v>0</v>
      </c>
      <c r="J186" s="15">
        <v>0</v>
      </c>
      <c r="K186" s="15">
        <v>0</v>
      </c>
      <c r="L186" s="15">
        <v>0</v>
      </c>
      <c r="M186" s="15">
        <v>0</v>
      </c>
      <c r="N186" s="15">
        <f t="shared" si="214"/>
        <v>0</v>
      </c>
      <c r="O186" s="15">
        <f t="shared" si="215"/>
        <v>1287377</v>
      </c>
    </row>
    <row r="187" spans="1:15" s="2" customFormat="1" x14ac:dyDescent="0.25">
      <c r="A187" s="7"/>
      <c r="B187" s="3"/>
      <c r="C187" s="15"/>
      <c r="D187" s="24"/>
      <c r="E187" s="24"/>
      <c r="F187" s="15"/>
      <c r="G187" s="15"/>
      <c r="H187" s="15"/>
      <c r="I187" s="15"/>
      <c r="J187" s="15"/>
      <c r="K187" s="15"/>
      <c r="L187" s="15"/>
      <c r="M187" s="15"/>
      <c r="N187" s="15"/>
      <c r="O187" s="15"/>
    </row>
    <row r="188" spans="1:15" s="12" customFormat="1" ht="19.5" customHeight="1" x14ac:dyDescent="0.25">
      <c r="A188" s="43" t="s">
        <v>43</v>
      </c>
      <c r="B188" s="43"/>
      <c r="C188" s="25">
        <f t="shared" ref="C188:E188" si="216">+C189+C198+C221+C247+C261</f>
        <v>104275043</v>
      </c>
      <c r="D188" s="25">
        <f>+D189+D198+D221+D247+D261</f>
        <v>107672326</v>
      </c>
      <c r="E188" s="25">
        <f t="shared" si="216"/>
        <v>5556187.7300000004</v>
      </c>
      <c r="F188" s="25">
        <f t="shared" ref="F188:G188" si="217">+F189+F198+F221+F247+F261</f>
        <v>7916140.3300000001</v>
      </c>
      <c r="G188" s="25">
        <f t="shared" si="217"/>
        <v>7011021.5200000005</v>
      </c>
      <c r="H188" s="25">
        <f t="shared" ref="H188:I188" si="218">+H189+H198+H221+H247+H261</f>
        <v>6970949.5199999996</v>
      </c>
      <c r="I188" s="25">
        <f t="shared" si="218"/>
        <v>7763528.7999999998</v>
      </c>
      <c r="J188" s="25">
        <f t="shared" ref="J188:L188" si="219">+J189+J198+J221+J247+J261</f>
        <v>7444895.5999999996</v>
      </c>
      <c r="K188" s="25">
        <f t="shared" ref="K188" si="220">+K189+K198+K221+K247+K261</f>
        <v>9533068.3100000005</v>
      </c>
      <c r="L188" s="25">
        <f t="shared" si="219"/>
        <v>8749528.6500000004</v>
      </c>
      <c r="M188" s="25">
        <f t="shared" ref="M188" si="221">+M189+M198+M221+M247+M261</f>
        <v>3647092.13</v>
      </c>
      <c r="N188" s="25">
        <f>+N189+N198+N221+N247+N261</f>
        <v>68115368.590000004</v>
      </c>
      <c r="O188" s="25">
        <f>+O189+O198+O221+O247+O261</f>
        <v>39556957.410000011</v>
      </c>
    </row>
    <row r="189" spans="1:15" x14ac:dyDescent="0.25">
      <c r="A189" s="8">
        <v>1</v>
      </c>
      <c r="B189" s="1" t="s">
        <v>1</v>
      </c>
      <c r="C189" s="9">
        <f>+C195</f>
        <v>2600043</v>
      </c>
      <c r="D189" s="9">
        <f>+D195+D190+D192</f>
        <v>18727409.240000002</v>
      </c>
      <c r="E189" s="9">
        <f t="shared" ref="E189:M189" si="222">+E195</f>
        <v>268606.86</v>
      </c>
      <c r="F189" s="9">
        <f t="shared" si="222"/>
        <v>165373.82999999999</v>
      </c>
      <c r="G189" s="9">
        <f t="shared" si="222"/>
        <v>307472.43</v>
      </c>
      <c r="H189" s="9">
        <f t="shared" si="222"/>
        <v>181983.57</v>
      </c>
      <c r="I189" s="9">
        <f t="shared" si="222"/>
        <v>0</v>
      </c>
      <c r="J189" s="9">
        <f t="shared" si="222"/>
        <v>0</v>
      </c>
      <c r="K189" s="9">
        <f>+K195+K190+K192</f>
        <v>2888438.36</v>
      </c>
      <c r="L189" s="9">
        <f t="shared" si="222"/>
        <v>547418.30000000005</v>
      </c>
      <c r="M189" s="9">
        <f t="shared" si="222"/>
        <v>0</v>
      </c>
      <c r="N189" s="9">
        <f>+N195+N192+N190</f>
        <v>7882249.3499999996</v>
      </c>
      <c r="O189" s="9">
        <f>+O195+O192+O190</f>
        <v>10845159.890000001</v>
      </c>
    </row>
    <row r="190" spans="1:15" ht="30" x14ac:dyDescent="0.25">
      <c r="A190" s="10">
        <v>1.1000000000000001</v>
      </c>
      <c r="B190" s="2" t="s">
        <v>27</v>
      </c>
      <c r="C190" s="9">
        <f>+C191</f>
        <v>0</v>
      </c>
      <c r="D190" s="9">
        <f>+D191</f>
        <v>11091001</v>
      </c>
      <c r="E190" s="9">
        <f t="shared" ref="E190:M190" si="223">+E191</f>
        <v>0</v>
      </c>
      <c r="F190" s="9">
        <f t="shared" si="223"/>
        <v>0</v>
      </c>
      <c r="G190" s="9">
        <f t="shared" si="223"/>
        <v>0</v>
      </c>
      <c r="H190" s="9">
        <f t="shared" si="223"/>
        <v>0</v>
      </c>
      <c r="I190" s="9">
        <f t="shared" si="223"/>
        <v>0</v>
      </c>
      <c r="J190" s="9">
        <f t="shared" si="223"/>
        <v>0</v>
      </c>
      <c r="K190" s="9">
        <f t="shared" si="223"/>
        <v>1741001</v>
      </c>
      <c r="L190" s="9">
        <f t="shared" si="223"/>
        <v>1722743</v>
      </c>
      <c r="M190" s="9">
        <f t="shared" si="223"/>
        <v>1744862</v>
      </c>
      <c r="N190" s="9">
        <f>+N191</f>
        <v>5208606</v>
      </c>
      <c r="O190" s="9">
        <f>+O191</f>
        <v>5882395</v>
      </c>
    </row>
    <row r="191" spans="1:15" x14ac:dyDescent="0.25">
      <c r="A191" s="5" t="s">
        <v>55</v>
      </c>
      <c r="B191" s="3" t="s">
        <v>56</v>
      </c>
      <c r="C191" s="15">
        <v>0</v>
      </c>
      <c r="D191" s="15">
        <v>11091001</v>
      </c>
      <c r="E191" s="15">
        <v>0</v>
      </c>
      <c r="F191" s="15">
        <v>0</v>
      </c>
      <c r="G191" s="15">
        <v>0</v>
      </c>
      <c r="H191" s="15">
        <v>0</v>
      </c>
      <c r="I191" s="15">
        <v>0</v>
      </c>
      <c r="J191" s="15">
        <v>0</v>
      </c>
      <c r="K191" s="15">
        <v>1741001</v>
      </c>
      <c r="L191" s="9">
        <v>1722743</v>
      </c>
      <c r="M191" s="9">
        <v>1744862</v>
      </c>
      <c r="N191" s="15">
        <f>+E191+F191+G191+H191+I191+J191+K191+L191+M191</f>
        <v>5208606</v>
      </c>
      <c r="O191" s="15">
        <f>+D191-N191</f>
        <v>5882395</v>
      </c>
    </row>
    <row r="192" spans="1:15" ht="30" x14ac:dyDescent="0.25">
      <c r="A192" s="10">
        <v>1.3</v>
      </c>
      <c r="B192" s="2" t="s">
        <v>2</v>
      </c>
      <c r="C192" s="9">
        <f>+C193</f>
        <v>0</v>
      </c>
      <c r="D192" s="9">
        <f>+D193</f>
        <v>5065859.1900000004</v>
      </c>
      <c r="E192" s="9">
        <f t="shared" ref="E192:M193" si="224">+E193</f>
        <v>0</v>
      </c>
      <c r="F192" s="9">
        <f t="shared" si="224"/>
        <v>0</v>
      </c>
      <c r="G192" s="9">
        <f t="shared" si="224"/>
        <v>0</v>
      </c>
      <c r="H192" s="9">
        <f t="shared" si="224"/>
        <v>0</v>
      </c>
      <c r="I192" s="9">
        <f t="shared" si="224"/>
        <v>0</v>
      </c>
      <c r="J192" s="9">
        <f t="shared" si="224"/>
        <v>0</v>
      </c>
      <c r="K192" s="9">
        <f t="shared" si="224"/>
        <v>50325</v>
      </c>
      <c r="L192" s="9">
        <f t="shared" si="224"/>
        <v>0</v>
      </c>
      <c r="M192" s="9">
        <f t="shared" si="224"/>
        <v>55351</v>
      </c>
      <c r="N192" s="9">
        <f>+N193</f>
        <v>105676</v>
      </c>
      <c r="O192" s="9">
        <f>+O193</f>
        <v>4960183.1900000004</v>
      </c>
    </row>
    <row r="193" spans="1:15" ht="30" x14ac:dyDescent="0.25">
      <c r="A193" s="7" t="s">
        <v>60</v>
      </c>
      <c r="B193" s="2" t="s">
        <v>61</v>
      </c>
      <c r="C193" s="9">
        <f>+C194</f>
        <v>0</v>
      </c>
      <c r="D193" s="9">
        <f>+D194</f>
        <v>5065859.1900000004</v>
      </c>
      <c r="E193" s="9">
        <f t="shared" si="224"/>
        <v>0</v>
      </c>
      <c r="F193" s="9">
        <f t="shared" si="224"/>
        <v>0</v>
      </c>
      <c r="G193" s="9">
        <f t="shared" si="224"/>
        <v>0</v>
      </c>
      <c r="H193" s="9">
        <f t="shared" si="224"/>
        <v>0</v>
      </c>
      <c r="I193" s="9">
        <f t="shared" si="224"/>
        <v>0</v>
      </c>
      <c r="J193" s="9">
        <f t="shared" si="224"/>
        <v>0</v>
      </c>
      <c r="K193" s="9">
        <f t="shared" si="224"/>
        <v>50325</v>
      </c>
      <c r="L193" s="9">
        <f t="shared" si="224"/>
        <v>0</v>
      </c>
      <c r="M193" s="9">
        <f t="shared" si="224"/>
        <v>55351</v>
      </c>
      <c r="N193" s="9">
        <f>+N194</f>
        <v>105676</v>
      </c>
      <c r="O193" s="9">
        <f>+O194</f>
        <v>4960183.1900000004</v>
      </c>
    </row>
    <row r="194" spans="1:15" x14ac:dyDescent="0.25">
      <c r="A194" s="5" t="s">
        <v>64</v>
      </c>
      <c r="B194" s="3" t="s">
        <v>62</v>
      </c>
      <c r="C194" s="15">
        <v>0</v>
      </c>
      <c r="D194" s="15">
        <v>5065859.1900000004</v>
      </c>
      <c r="E194" s="15">
        <v>0</v>
      </c>
      <c r="F194" s="15">
        <v>0</v>
      </c>
      <c r="G194" s="15">
        <v>0</v>
      </c>
      <c r="H194" s="15">
        <v>0</v>
      </c>
      <c r="I194" s="15">
        <v>0</v>
      </c>
      <c r="J194" s="15">
        <v>0</v>
      </c>
      <c r="K194" s="15">
        <v>50325</v>
      </c>
      <c r="L194" s="9">
        <v>0</v>
      </c>
      <c r="M194" s="9">
        <v>55351</v>
      </c>
      <c r="N194" s="15">
        <f>+E194+F194+G194+H194+I194+J194+K194+L194+M194</f>
        <v>105676</v>
      </c>
      <c r="O194" s="15">
        <f>+D194-N194</f>
        <v>4960183.1900000004</v>
      </c>
    </row>
    <row r="195" spans="1:15" s="2" customFormat="1" x14ac:dyDescent="0.25">
      <c r="A195" s="10" t="s">
        <v>281</v>
      </c>
      <c r="B195" s="2" t="s">
        <v>284</v>
      </c>
      <c r="C195" s="9">
        <f>+C196</f>
        <v>2600043</v>
      </c>
      <c r="D195" s="9">
        <f>+D196+D197</f>
        <v>2570549.0499999998</v>
      </c>
      <c r="E195" s="9">
        <f t="shared" ref="E195:M195" si="225">+E196</f>
        <v>268606.86</v>
      </c>
      <c r="F195" s="9">
        <f t="shared" si="225"/>
        <v>165373.82999999999</v>
      </c>
      <c r="G195" s="9">
        <f t="shared" si="225"/>
        <v>307472.43</v>
      </c>
      <c r="H195" s="9">
        <f t="shared" si="225"/>
        <v>181983.57</v>
      </c>
      <c r="I195" s="9">
        <f t="shared" si="225"/>
        <v>0</v>
      </c>
      <c r="J195" s="9">
        <f t="shared" si="225"/>
        <v>0</v>
      </c>
      <c r="K195" s="9">
        <f>+K196+K197</f>
        <v>1097112.3599999999</v>
      </c>
      <c r="L195" s="9">
        <f t="shared" si="225"/>
        <v>547418.30000000005</v>
      </c>
      <c r="M195" s="9">
        <f t="shared" si="225"/>
        <v>0</v>
      </c>
      <c r="N195" s="9">
        <f>+N196+N197</f>
        <v>2567967.35</v>
      </c>
      <c r="O195" s="9">
        <f>+O196+O197</f>
        <v>2581.6999999999534</v>
      </c>
    </row>
    <row r="196" spans="1:15" x14ac:dyDescent="0.25">
      <c r="A196" s="5" t="s">
        <v>282</v>
      </c>
      <c r="B196" s="3" t="s">
        <v>283</v>
      </c>
      <c r="C196" s="15">
        <v>2600043</v>
      </c>
      <c r="D196" s="15">
        <v>1895472.67</v>
      </c>
      <c r="E196" s="15">
        <v>268606.86</v>
      </c>
      <c r="F196" s="15">
        <v>165373.82999999999</v>
      </c>
      <c r="G196" s="15">
        <v>307472.43</v>
      </c>
      <c r="H196" s="14">
        <v>181983.57</v>
      </c>
      <c r="I196" s="14">
        <v>0</v>
      </c>
      <c r="J196" s="14">
        <v>0</v>
      </c>
      <c r="K196" s="15">
        <v>422035.98</v>
      </c>
      <c r="L196" s="15">
        <v>547418.30000000005</v>
      </c>
      <c r="M196" s="15">
        <v>0</v>
      </c>
      <c r="N196" s="15">
        <f t="shared" ref="N196" si="226">+E196+F196+G196+H196+I196+J196+K196+L196+M196</f>
        <v>1892890.97</v>
      </c>
      <c r="O196" s="15">
        <f>+D196-N196</f>
        <v>2581.6999999999534</v>
      </c>
    </row>
    <row r="197" spans="1:15" x14ac:dyDescent="0.25">
      <c r="A197" s="5" t="s">
        <v>70</v>
      </c>
      <c r="B197" s="3" t="s">
        <v>71</v>
      </c>
      <c r="C197" s="15">
        <v>0</v>
      </c>
      <c r="D197" s="15">
        <v>675076.38</v>
      </c>
      <c r="E197" s="15">
        <v>0</v>
      </c>
      <c r="F197" s="15">
        <v>0</v>
      </c>
      <c r="G197" s="15">
        <v>0</v>
      </c>
      <c r="H197" s="14">
        <v>0</v>
      </c>
      <c r="I197" s="14">
        <v>0</v>
      </c>
      <c r="J197" s="14">
        <v>0</v>
      </c>
      <c r="K197" s="15">
        <v>675076.38</v>
      </c>
      <c r="L197" s="15">
        <v>0</v>
      </c>
      <c r="M197" s="15"/>
      <c r="N197" s="15">
        <f>+E197+F197+G197+H197+I197+J197+K197+L197+M197</f>
        <v>675076.38</v>
      </c>
      <c r="O197" s="15">
        <f>+D197-N197</f>
        <v>0</v>
      </c>
    </row>
    <row r="198" spans="1:15" s="2" customFormat="1" x14ac:dyDescent="0.25">
      <c r="A198" s="8">
        <v>2</v>
      </c>
      <c r="B198" s="1" t="s">
        <v>6</v>
      </c>
      <c r="C198" s="9">
        <f>+C199+C205+C210+C214+C212+C217</f>
        <v>10685000</v>
      </c>
      <c r="D198" s="9">
        <f>+D199+D205+D210+D214+D212+D217</f>
        <v>10768733.5</v>
      </c>
      <c r="E198" s="9">
        <f t="shared" ref="E198:N198" si="227">+E199+E205+E210+E214+E212+E217</f>
        <v>570137.72</v>
      </c>
      <c r="F198" s="9">
        <f t="shared" ref="F198:G198" si="228">+F199+F205+F210+F214+F212+F217</f>
        <v>347628.22</v>
      </c>
      <c r="G198" s="9">
        <f t="shared" si="228"/>
        <v>562966.02</v>
      </c>
      <c r="H198" s="9">
        <f t="shared" ref="H198:I198" si="229">+H199+H205+H210+H214+H212+H217</f>
        <v>669898.8899999999</v>
      </c>
      <c r="I198" s="9">
        <f t="shared" si="229"/>
        <v>370067.56999999995</v>
      </c>
      <c r="J198" s="9">
        <f t="shared" ref="J198:L198" si="230">+J199+J205+J210+J214+J212+J217</f>
        <v>834314.81</v>
      </c>
      <c r="K198" s="9">
        <f t="shared" ref="K198" si="231">+K199+K205+K210+K214+K212+K217</f>
        <v>1408720.27</v>
      </c>
      <c r="L198" s="9">
        <f t="shared" si="230"/>
        <v>1748887.7399999998</v>
      </c>
      <c r="M198" s="9">
        <f t="shared" ref="M198" si="232">+M199+M205+M210+M214+M212+M217</f>
        <v>1191525.8400000001</v>
      </c>
      <c r="N198" s="9">
        <f t="shared" si="227"/>
        <v>7704147.0800000001</v>
      </c>
      <c r="O198" s="9">
        <f>+O199+O205+O210+O214+O212+O217</f>
        <v>3064586.4200000009</v>
      </c>
    </row>
    <row r="199" spans="1:15" s="2" customFormat="1" ht="45" x14ac:dyDescent="0.25">
      <c r="A199" s="7">
        <v>2.1</v>
      </c>
      <c r="B199" s="2" t="s">
        <v>49</v>
      </c>
      <c r="C199" s="9">
        <f>+C200+C201+C202+C204+C203</f>
        <v>310000</v>
      </c>
      <c r="D199" s="9">
        <f>+D200+D201+D202+D204+D203</f>
        <v>563414.4</v>
      </c>
      <c r="E199" s="9">
        <f t="shared" ref="E199:N199" si="233">+E200+E201+E202+E204+E203</f>
        <v>0</v>
      </c>
      <c r="F199" s="9">
        <f t="shared" ref="F199:G199" si="234">+F200+F201+F202+F204+F203</f>
        <v>27911.8</v>
      </c>
      <c r="G199" s="9">
        <f t="shared" si="234"/>
        <v>138217.13</v>
      </c>
      <c r="H199" s="9">
        <f t="shared" ref="H199:I199" si="235">+H200+H201+H202+H204+H203</f>
        <v>0</v>
      </c>
      <c r="I199" s="9">
        <f t="shared" si="235"/>
        <v>48529.85</v>
      </c>
      <c r="J199" s="9">
        <f t="shared" ref="J199:L199" si="236">+J200+J201+J202+J204+J203</f>
        <v>3755.62</v>
      </c>
      <c r="K199" s="9">
        <f t="shared" ref="K199" si="237">+K200+K201+K202+K204+K203</f>
        <v>0</v>
      </c>
      <c r="L199" s="9">
        <f t="shared" si="236"/>
        <v>48173.340000000004</v>
      </c>
      <c r="M199" s="9">
        <f t="shared" ref="M199" si="238">+M200+M201+M202+M204+M203</f>
        <v>0</v>
      </c>
      <c r="N199" s="9">
        <f t="shared" si="233"/>
        <v>266587.74</v>
      </c>
      <c r="O199" s="9">
        <f>+O200+O201+O202+O204+O203</f>
        <v>296826.66000000003</v>
      </c>
    </row>
    <row r="200" spans="1:15" ht="30" x14ac:dyDescent="0.25">
      <c r="A200" s="5" t="s">
        <v>76</v>
      </c>
      <c r="B200" s="3" t="s">
        <v>81</v>
      </c>
      <c r="C200" s="15">
        <v>80000</v>
      </c>
      <c r="D200" s="15">
        <v>263203.58</v>
      </c>
      <c r="E200" s="15">
        <v>0</v>
      </c>
      <c r="F200" s="15">
        <v>1951</v>
      </c>
      <c r="G200" s="15">
        <v>82722.73</v>
      </c>
      <c r="H200" s="14">
        <v>0</v>
      </c>
      <c r="I200" s="14">
        <v>48529.85</v>
      </c>
      <c r="J200" s="14">
        <v>0</v>
      </c>
      <c r="K200" s="15">
        <v>0</v>
      </c>
      <c r="L200" s="15">
        <v>39616.050000000003</v>
      </c>
      <c r="M200" s="15">
        <v>0</v>
      </c>
      <c r="N200" s="15">
        <f t="shared" ref="N200:N204" si="239">+E200+F200+G200+H200+I200+J200+K200+L200+M200</f>
        <v>172819.63</v>
      </c>
      <c r="O200" s="15">
        <f t="shared" ref="O200:O204" si="240">+D200-N200</f>
        <v>90383.950000000012</v>
      </c>
    </row>
    <row r="201" spans="1:15" ht="30" x14ac:dyDescent="0.25">
      <c r="A201" s="5" t="s">
        <v>77</v>
      </c>
      <c r="B201" s="3" t="s">
        <v>82</v>
      </c>
      <c r="C201" s="15">
        <v>185000</v>
      </c>
      <c r="D201" s="15">
        <v>185210.82</v>
      </c>
      <c r="E201" s="15">
        <v>0</v>
      </c>
      <c r="F201" s="15">
        <v>25960.799999999999</v>
      </c>
      <c r="G201" s="15">
        <v>55494.400000000001</v>
      </c>
      <c r="H201" s="14">
        <v>0</v>
      </c>
      <c r="I201" s="14">
        <v>0</v>
      </c>
      <c r="J201" s="14">
        <v>3755.62</v>
      </c>
      <c r="K201" s="15">
        <v>0</v>
      </c>
      <c r="L201" s="15">
        <v>2494</v>
      </c>
      <c r="M201" s="15">
        <v>0</v>
      </c>
      <c r="N201" s="15">
        <f t="shared" si="239"/>
        <v>87704.819999999992</v>
      </c>
      <c r="O201" s="15">
        <f t="shared" si="240"/>
        <v>97506.000000000015</v>
      </c>
    </row>
    <row r="202" spans="1:15" ht="45" x14ac:dyDescent="0.25">
      <c r="A202" s="5" t="s">
        <v>78</v>
      </c>
      <c r="B202" s="3" t="s">
        <v>83</v>
      </c>
      <c r="C202" s="15">
        <v>45000</v>
      </c>
      <c r="D202" s="15">
        <v>115000</v>
      </c>
      <c r="E202" s="15">
        <v>0</v>
      </c>
      <c r="F202" s="15">
        <v>0</v>
      </c>
      <c r="G202" s="15">
        <v>0</v>
      </c>
      <c r="H202" s="15">
        <v>0</v>
      </c>
      <c r="I202" s="15">
        <v>0</v>
      </c>
      <c r="J202" s="15">
        <v>0</v>
      </c>
      <c r="K202" s="15">
        <v>0</v>
      </c>
      <c r="L202" s="15">
        <v>6063.29</v>
      </c>
      <c r="M202" s="15">
        <v>0</v>
      </c>
      <c r="N202" s="15">
        <f t="shared" si="239"/>
        <v>6063.29</v>
      </c>
      <c r="O202" s="15">
        <f t="shared" si="240"/>
        <v>108936.71</v>
      </c>
    </row>
    <row r="203" spans="1:15" ht="30" x14ac:dyDescent="0.25">
      <c r="A203" s="5" t="s">
        <v>79</v>
      </c>
      <c r="B203" s="3" t="s">
        <v>84</v>
      </c>
      <c r="C203" s="15">
        <v>0</v>
      </c>
      <c r="D203" s="15">
        <v>0</v>
      </c>
      <c r="E203" s="15">
        <v>0</v>
      </c>
      <c r="F203" s="15">
        <v>0</v>
      </c>
      <c r="G203" s="15">
        <v>0</v>
      </c>
      <c r="H203" s="15">
        <v>0</v>
      </c>
      <c r="I203" s="15">
        <v>0</v>
      </c>
      <c r="J203" s="15">
        <v>0</v>
      </c>
      <c r="K203" s="15">
        <v>0</v>
      </c>
      <c r="L203" s="15">
        <v>0</v>
      </c>
      <c r="M203" s="15">
        <v>0</v>
      </c>
      <c r="N203" s="15">
        <f t="shared" si="239"/>
        <v>0</v>
      </c>
      <c r="O203" s="15">
        <f t="shared" si="240"/>
        <v>0</v>
      </c>
    </row>
    <row r="204" spans="1:15" x14ac:dyDescent="0.25">
      <c r="A204" s="5" t="s">
        <v>80</v>
      </c>
      <c r="B204" s="3" t="s">
        <v>85</v>
      </c>
      <c r="C204" s="15">
        <v>0</v>
      </c>
      <c r="D204" s="15">
        <v>0</v>
      </c>
      <c r="E204" s="15">
        <v>0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5">
        <f t="shared" si="239"/>
        <v>0</v>
      </c>
      <c r="O204" s="15">
        <f t="shared" si="240"/>
        <v>0</v>
      </c>
    </row>
    <row r="205" spans="1:15" s="2" customFormat="1" ht="30" x14ac:dyDescent="0.25">
      <c r="A205" s="10">
        <v>2.4</v>
      </c>
      <c r="B205" s="2" t="s">
        <v>29</v>
      </c>
      <c r="C205" s="9">
        <f>+C209+C206+C207+C208</f>
        <v>2500000</v>
      </c>
      <c r="D205" s="9">
        <f>+D209+D206+D207+D208</f>
        <v>3838000</v>
      </c>
      <c r="E205" s="9">
        <f t="shared" ref="E205:N205" si="241">+E209+E206+E207+E208</f>
        <v>0</v>
      </c>
      <c r="F205" s="9">
        <f t="shared" ref="F205:G205" si="242">+F209+F206+F207+F208</f>
        <v>0</v>
      </c>
      <c r="G205" s="9">
        <f t="shared" si="242"/>
        <v>0</v>
      </c>
      <c r="H205" s="9">
        <f t="shared" ref="H205:I205" si="243">+H209+H206+H207+H208</f>
        <v>0</v>
      </c>
      <c r="I205" s="9">
        <f t="shared" si="243"/>
        <v>0</v>
      </c>
      <c r="J205" s="9">
        <f t="shared" ref="J205:L205" si="244">+J209+J206+J207+J208</f>
        <v>400000</v>
      </c>
      <c r="K205" s="9">
        <f t="shared" ref="K205" si="245">+K209+K206+K207+K208</f>
        <v>900000</v>
      </c>
      <c r="L205" s="9">
        <f t="shared" si="244"/>
        <v>864581.58</v>
      </c>
      <c r="M205" s="9">
        <f t="shared" ref="M205" si="246">+M209+M206+M207+M208</f>
        <v>0</v>
      </c>
      <c r="N205" s="9">
        <f t="shared" si="241"/>
        <v>2164581.58</v>
      </c>
      <c r="O205" s="9">
        <f>+O209+O206+O207+O208</f>
        <v>1673418.42</v>
      </c>
    </row>
    <row r="206" spans="1:15" x14ac:dyDescent="0.25">
      <c r="A206" s="5" t="s">
        <v>88</v>
      </c>
      <c r="B206" s="3" t="s">
        <v>90</v>
      </c>
      <c r="C206" s="15">
        <v>2500000</v>
      </c>
      <c r="D206" s="15">
        <v>3838000</v>
      </c>
      <c r="E206" s="15">
        <v>0</v>
      </c>
      <c r="F206" s="15">
        <v>0</v>
      </c>
      <c r="G206" s="15">
        <v>0</v>
      </c>
      <c r="H206" s="14">
        <v>0</v>
      </c>
      <c r="I206" s="14">
        <v>0</v>
      </c>
      <c r="J206" s="14">
        <v>400000</v>
      </c>
      <c r="K206" s="15">
        <v>900000</v>
      </c>
      <c r="L206" s="15">
        <v>864581.58</v>
      </c>
      <c r="M206" s="15">
        <v>0</v>
      </c>
      <c r="N206" s="15">
        <f t="shared" ref="N206:N209" si="247">+E206+F206+G206+H206+I206+J206+K206+L206+M206</f>
        <v>2164581.58</v>
      </c>
      <c r="O206" s="15">
        <f t="shared" ref="O206:O209" si="248">+D206-N206</f>
        <v>1673418.42</v>
      </c>
    </row>
    <row r="207" spans="1:15" ht="30" x14ac:dyDescent="0.25">
      <c r="A207" s="5" t="s">
        <v>220</v>
      </c>
      <c r="B207" s="3" t="s">
        <v>235</v>
      </c>
      <c r="C207" s="15">
        <v>0</v>
      </c>
      <c r="D207" s="15">
        <v>0</v>
      </c>
      <c r="E207" s="15">
        <v>0</v>
      </c>
      <c r="F207" s="15">
        <v>0</v>
      </c>
      <c r="G207" s="15">
        <v>0</v>
      </c>
      <c r="H207" s="15">
        <v>0</v>
      </c>
      <c r="I207" s="15">
        <v>0</v>
      </c>
      <c r="J207" s="15">
        <v>0</v>
      </c>
      <c r="K207" s="15">
        <v>0</v>
      </c>
      <c r="L207" s="15">
        <v>0</v>
      </c>
      <c r="M207" s="15">
        <v>0</v>
      </c>
      <c r="N207" s="15">
        <f t="shared" si="247"/>
        <v>0</v>
      </c>
      <c r="O207" s="15">
        <f t="shared" si="248"/>
        <v>0</v>
      </c>
    </row>
    <row r="208" spans="1:15" x14ac:dyDescent="0.25">
      <c r="A208" s="5" t="s">
        <v>221</v>
      </c>
      <c r="B208" s="3" t="s">
        <v>236</v>
      </c>
      <c r="C208" s="15">
        <v>0</v>
      </c>
      <c r="D208" s="15">
        <v>0</v>
      </c>
      <c r="E208" s="15">
        <v>0</v>
      </c>
      <c r="F208" s="15">
        <v>0</v>
      </c>
      <c r="G208" s="15">
        <v>0</v>
      </c>
      <c r="H208" s="15">
        <v>0</v>
      </c>
      <c r="I208" s="15">
        <v>0</v>
      </c>
      <c r="J208" s="15">
        <v>0</v>
      </c>
      <c r="K208" s="15">
        <v>0</v>
      </c>
      <c r="L208" s="15">
        <v>0</v>
      </c>
      <c r="M208" s="15">
        <v>0</v>
      </c>
      <c r="N208" s="15">
        <f t="shared" si="247"/>
        <v>0</v>
      </c>
      <c r="O208" s="15">
        <f t="shared" si="248"/>
        <v>0</v>
      </c>
    </row>
    <row r="209" spans="1:15" ht="30" x14ac:dyDescent="0.25">
      <c r="A209" s="5" t="s">
        <v>89</v>
      </c>
      <c r="B209" s="3" t="s">
        <v>91</v>
      </c>
      <c r="C209" s="15">
        <v>0</v>
      </c>
      <c r="D209" s="15">
        <v>0</v>
      </c>
      <c r="E209" s="15">
        <v>0</v>
      </c>
      <c r="F209" s="15">
        <v>0</v>
      </c>
      <c r="G209" s="15">
        <v>0</v>
      </c>
      <c r="H209" s="15">
        <v>0</v>
      </c>
      <c r="I209" s="15">
        <v>0</v>
      </c>
      <c r="J209" s="15">
        <v>0</v>
      </c>
      <c r="K209" s="15">
        <v>0</v>
      </c>
      <c r="L209" s="15">
        <v>0</v>
      </c>
      <c r="M209" s="15">
        <v>0</v>
      </c>
      <c r="N209" s="15">
        <f t="shared" si="247"/>
        <v>0</v>
      </c>
      <c r="O209" s="15">
        <f t="shared" si="248"/>
        <v>0</v>
      </c>
    </row>
    <row r="210" spans="1:15" s="2" customFormat="1" x14ac:dyDescent="0.25">
      <c r="A210" s="10">
        <v>2.6</v>
      </c>
      <c r="B210" s="2" t="s">
        <v>8</v>
      </c>
      <c r="C210" s="9">
        <f>+C211</f>
        <v>7450000</v>
      </c>
      <c r="D210" s="9">
        <f>+D211</f>
        <v>6168358.9000000004</v>
      </c>
      <c r="E210" s="9">
        <f t="shared" ref="E210:N210" si="249">+E211</f>
        <v>570137.72</v>
      </c>
      <c r="F210" s="9">
        <f t="shared" si="249"/>
        <v>319716.42</v>
      </c>
      <c r="G210" s="9">
        <f t="shared" si="249"/>
        <v>424748.89</v>
      </c>
      <c r="H210" s="9">
        <f t="shared" si="249"/>
        <v>592938.68999999994</v>
      </c>
      <c r="I210" s="9">
        <f t="shared" si="249"/>
        <v>321537.71999999997</v>
      </c>
      <c r="J210" s="9">
        <f t="shared" si="249"/>
        <v>430559.19</v>
      </c>
      <c r="K210" s="9">
        <f t="shared" si="249"/>
        <v>508720.27</v>
      </c>
      <c r="L210" s="9">
        <f t="shared" si="249"/>
        <v>836132.82</v>
      </c>
      <c r="M210" s="9">
        <f t="shared" si="249"/>
        <v>1191525.8400000001</v>
      </c>
      <c r="N210" s="9">
        <f t="shared" si="249"/>
        <v>5196017.5599999996</v>
      </c>
      <c r="O210" s="9">
        <f>+O211</f>
        <v>972341.34000000078</v>
      </c>
    </row>
    <row r="211" spans="1:15" x14ac:dyDescent="0.25">
      <c r="A211" s="5" t="s">
        <v>94</v>
      </c>
      <c r="B211" s="3" t="s">
        <v>8</v>
      </c>
      <c r="C211" s="15">
        <v>7450000</v>
      </c>
      <c r="D211" s="14">
        <v>6168358.9000000004</v>
      </c>
      <c r="E211" s="15">
        <v>570137.72</v>
      </c>
      <c r="F211" s="15">
        <v>319716.42</v>
      </c>
      <c r="G211" s="15">
        <v>424748.89</v>
      </c>
      <c r="H211" s="14">
        <v>592938.68999999994</v>
      </c>
      <c r="I211" s="14">
        <v>321537.71999999997</v>
      </c>
      <c r="J211" s="14">
        <v>430559.19</v>
      </c>
      <c r="K211" s="14">
        <v>508720.27</v>
      </c>
      <c r="L211" s="15">
        <v>836132.82</v>
      </c>
      <c r="M211" s="15">
        <v>1191525.8400000001</v>
      </c>
      <c r="N211" s="15">
        <f t="shared" ref="N211" si="250">+E211+F211+G211+H211+I211+J211+K211+L211+M211</f>
        <v>5196017.5599999996</v>
      </c>
      <c r="O211" s="15">
        <f t="shared" ref="O211" si="251">+D211-N211</f>
        <v>972341.34000000078</v>
      </c>
    </row>
    <row r="212" spans="1:15" s="2" customFormat="1" ht="30" x14ac:dyDescent="0.25">
      <c r="A212" s="10" t="s">
        <v>237</v>
      </c>
      <c r="B212" s="2" t="s">
        <v>31</v>
      </c>
      <c r="C212" s="9">
        <f t="shared" ref="C212:M212" si="252">+C213</f>
        <v>50000</v>
      </c>
      <c r="D212" s="9">
        <f t="shared" si="252"/>
        <v>10000</v>
      </c>
      <c r="E212" s="9">
        <f t="shared" si="252"/>
        <v>0</v>
      </c>
      <c r="F212" s="9">
        <f t="shared" si="252"/>
        <v>0</v>
      </c>
      <c r="G212" s="9">
        <f t="shared" si="252"/>
        <v>0</v>
      </c>
      <c r="H212" s="9">
        <f t="shared" si="252"/>
        <v>0</v>
      </c>
      <c r="I212" s="9">
        <f t="shared" si="252"/>
        <v>0</v>
      </c>
      <c r="J212" s="9">
        <f t="shared" si="252"/>
        <v>0</v>
      </c>
      <c r="K212" s="9">
        <f t="shared" si="252"/>
        <v>0</v>
      </c>
      <c r="L212" s="9">
        <f t="shared" si="252"/>
        <v>0</v>
      </c>
      <c r="M212" s="9">
        <f t="shared" si="252"/>
        <v>0</v>
      </c>
      <c r="N212" s="9">
        <f t="shared" ref="N212:O212" si="253">+N213</f>
        <v>0</v>
      </c>
      <c r="O212" s="9">
        <f t="shared" si="253"/>
        <v>10000</v>
      </c>
    </row>
    <row r="213" spans="1:15" x14ac:dyDescent="0.25">
      <c r="A213" s="5" t="s">
        <v>95</v>
      </c>
      <c r="B213" s="3" t="s">
        <v>98</v>
      </c>
      <c r="C213" s="15">
        <v>50000</v>
      </c>
      <c r="D213" s="14">
        <v>10000</v>
      </c>
      <c r="E213" s="15">
        <v>0</v>
      </c>
      <c r="F213" s="15">
        <v>0</v>
      </c>
      <c r="G213" s="15">
        <v>0</v>
      </c>
      <c r="H213" s="15">
        <v>0</v>
      </c>
      <c r="I213" s="15">
        <v>0</v>
      </c>
      <c r="J213" s="15">
        <v>0</v>
      </c>
      <c r="K213" s="15">
        <v>0</v>
      </c>
      <c r="L213" s="15">
        <v>0</v>
      </c>
      <c r="M213" s="15">
        <v>0</v>
      </c>
      <c r="N213" s="15">
        <f t="shared" ref="N213" si="254">+E213+F213+G213+H213+I213+J213+K213+L213+M213</f>
        <v>0</v>
      </c>
      <c r="O213" s="15">
        <f t="shared" ref="O213" si="255">+D213-N213</f>
        <v>10000</v>
      </c>
    </row>
    <row r="214" spans="1:15" s="2" customFormat="1" ht="30" x14ac:dyDescent="0.25">
      <c r="A214" s="10">
        <v>2.8</v>
      </c>
      <c r="B214" s="2" t="s">
        <v>9</v>
      </c>
      <c r="C214" s="9">
        <f>+C216+C215</f>
        <v>360000</v>
      </c>
      <c r="D214" s="9">
        <f>+D216+D215</f>
        <v>186960.2</v>
      </c>
      <c r="E214" s="9">
        <f t="shared" ref="E214:O214" si="256">+E216+E215</f>
        <v>0</v>
      </c>
      <c r="F214" s="9">
        <f t="shared" ref="F214:G214" si="257">+F216+F215</f>
        <v>0</v>
      </c>
      <c r="G214" s="9">
        <f t="shared" si="257"/>
        <v>0</v>
      </c>
      <c r="H214" s="9">
        <f t="shared" ref="H214:I214" si="258">+H216+H215</f>
        <v>76960.2</v>
      </c>
      <c r="I214" s="9">
        <f t="shared" si="258"/>
        <v>0</v>
      </c>
      <c r="J214" s="9">
        <f t="shared" ref="J214:L214" si="259">+J216+J215</f>
        <v>0</v>
      </c>
      <c r="K214" s="9">
        <f t="shared" ref="K214" si="260">+K216+K215</f>
        <v>0</v>
      </c>
      <c r="L214" s="9">
        <f t="shared" si="259"/>
        <v>0</v>
      </c>
      <c r="M214" s="9">
        <f t="shared" ref="M214" si="261">+M216+M215</f>
        <v>0</v>
      </c>
      <c r="N214" s="9">
        <f t="shared" si="256"/>
        <v>76960.2</v>
      </c>
      <c r="O214" s="9">
        <f t="shared" si="256"/>
        <v>110000.00000000001</v>
      </c>
    </row>
    <row r="215" spans="1:15" x14ac:dyDescent="0.25">
      <c r="A215" s="5" t="s">
        <v>238</v>
      </c>
      <c r="B215" s="3" t="s">
        <v>239</v>
      </c>
      <c r="C215" s="15">
        <v>0</v>
      </c>
      <c r="D215" s="15">
        <v>0</v>
      </c>
      <c r="E215" s="15">
        <v>0</v>
      </c>
      <c r="F215" s="15">
        <v>0</v>
      </c>
      <c r="G215" s="15">
        <v>0</v>
      </c>
      <c r="H215" s="15">
        <v>0</v>
      </c>
      <c r="I215" s="15">
        <v>0</v>
      </c>
      <c r="J215" s="15">
        <v>0</v>
      </c>
      <c r="K215" s="15">
        <v>0</v>
      </c>
      <c r="L215" s="15">
        <v>0</v>
      </c>
      <c r="M215" s="15">
        <v>0</v>
      </c>
      <c r="N215" s="15">
        <f t="shared" ref="N215:N216" si="262">+E215+F215+G215+H215+I215+J215+K215+L215+M215</f>
        <v>0</v>
      </c>
      <c r="O215" s="15">
        <f t="shared" ref="O215:O216" si="263">+D215-N215</f>
        <v>0</v>
      </c>
    </row>
    <row r="216" spans="1:15" x14ac:dyDescent="0.25">
      <c r="A216" s="5" t="s">
        <v>101</v>
      </c>
      <c r="B216" s="3" t="s">
        <v>103</v>
      </c>
      <c r="C216" s="15">
        <v>360000</v>
      </c>
      <c r="D216" s="14">
        <v>186960.2</v>
      </c>
      <c r="E216" s="15">
        <v>0</v>
      </c>
      <c r="F216" s="15">
        <v>0</v>
      </c>
      <c r="G216" s="15">
        <v>0</v>
      </c>
      <c r="H216" s="14">
        <v>76960.2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f t="shared" si="262"/>
        <v>76960.2</v>
      </c>
      <c r="O216" s="15">
        <f t="shared" si="263"/>
        <v>110000.00000000001</v>
      </c>
    </row>
    <row r="217" spans="1:15" s="2" customFormat="1" ht="30" x14ac:dyDescent="0.25">
      <c r="A217" s="10" t="s">
        <v>240</v>
      </c>
      <c r="B217" s="27" t="s">
        <v>241</v>
      </c>
      <c r="C217" s="9">
        <f>+C219+C218+C220</f>
        <v>15000</v>
      </c>
      <c r="D217" s="9">
        <f>+D219+D218+D220</f>
        <v>2000</v>
      </c>
      <c r="E217" s="9">
        <f t="shared" ref="E217:O217" si="264">+E219+E218+E220</f>
        <v>0</v>
      </c>
      <c r="F217" s="9">
        <f t="shared" ref="F217:G217" si="265">+F219+F218+F220</f>
        <v>0</v>
      </c>
      <c r="G217" s="9">
        <f t="shared" si="265"/>
        <v>0</v>
      </c>
      <c r="H217" s="9">
        <f t="shared" ref="H217:I217" si="266">+H219+H218+H220</f>
        <v>0</v>
      </c>
      <c r="I217" s="9">
        <f t="shared" si="266"/>
        <v>0</v>
      </c>
      <c r="J217" s="9">
        <f t="shared" ref="J217:L217" si="267">+J219+J218+J220</f>
        <v>0</v>
      </c>
      <c r="K217" s="9">
        <f t="shared" ref="K217" si="268">+K219+K218+K220</f>
        <v>0</v>
      </c>
      <c r="L217" s="9">
        <f t="shared" si="267"/>
        <v>0</v>
      </c>
      <c r="M217" s="9">
        <f t="shared" ref="M217" si="269">+M219+M218+M220</f>
        <v>0</v>
      </c>
      <c r="N217" s="9">
        <f t="shared" si="264"/>
        <v>0</v>
      </c>
      <c r="O217" s="9">
        <f t="shared" si="264"/>
        <v>2000</v>
      </c>
    </row>
    <row r="218" spans="1:15" x14ac:dyDescent="0.25">
      <c r="A218" s="5" t="s">
        <v>105</v>
      </c>
      <c r="B218" s="27" t="s">
        <v>242</v>
      </c>
      <c r="C218" s="15">
        <v>15000</v>
      </c>
      <c r="D218" s="15">
        <v>2000</v>
      </c>
      <c r="E218" s="15">
        <v>0</v>
      </c>
      <c r="F218" s="15">
        <v>0</v>
      </c>
      <c r="G218" s="15">
        <v>0</v>
      </c>
      <c r="H218" s="15">
        <v>0</v>
      </c>
      <c r="I218" s="15">
        <v>0</v>
      </c>
      <c r="J218" s="15">
        <v>0</v>
      </c>
      <c r="K218" s="15">
        <v>0</v>
      </c>
      <c r="L218" s="15">
        <v>0</v>
      </c>
      <c r="M218" s="15">
        <v>0</v>
      </c>
      <c r="N218" s="15">
        <f t="shared" ref="N218:N220" si="270">+E218+F218+G218+H218+I218+J218+K218+L218+M218</f>
        <v>0</v>
      </c>
      <c r="O218" s="15">
        <f t="shared" ref="O218:O220" si="271">+D218-N218</f>
        <v>2000</v>
      </c>
    </row>
    <row r="219" spans="1:15" ht="30" x14ac:dyDescent="0.25">
      <c r="A219" s="5" t="s">
        <v>106</v>
      </c>
      <c r="B219" s="27" t="s">
        <v>243</v>
      </c>
      <c r="C219" s="15">
        <v>0</v>
      </c>
      <c r="D219" s="15">
        <v>0</v>
      </c>
      <c r="E219" s="15">
        <v>0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  <c r="L219" s="15">
        <v>0</v>
      </c>
      <c r="M219" s="15">
        <v>0</v>
      </c>
      <c r="N219" s="15">
        <f t="shared" si="270"/>
        <v>0</v>
      </c>
      <c r="O219" s="15">
        <f t="shared" si="271"/>
        <v>0</v>
      </c>
    </row>
    <row r="220" spans="1:15" ht="60" x14ac:dyDescent="0.25">
      <c r="A220" s="5" t="s">
        <v>107</v>
      </c>
      <c r="B220" s="27" t="s">
        <v>244</v>
      </c>
      <c r="C220" s="15">
        <v>0</v>
      </c>
      <c r="D220" s="15">
        <v>0</v>
      </c>
      <c r="E220" s="15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  <c r="L220" s="15">
        <v>0</v>
      </c>
      <c r="M220" s="15">
        <v>0</v>
      </c>
      <c r="N220" s="15">
        <f t="shared" si="270"/>
        <v>0</v>
      </c>
      <c r="O220" s="15">
        <f t="shared" si="271"/>
        <v>0</v>
      </c>
    </row>
    <row r="221" spans="1:15" s="2" customFormat="1" x14ac:dyDescent="0.25">
      <c r="A221" s="8">
        <v>3</v>
      </c>
      <c r="B221" s="1" t="s">
        <v>10</v>
      </c>
      <c r="C221" s="9">
        <f t="shared" ref="C221:O221" si="272">+C222+C227+C232+C234+C244+C242+C225</f>
        <v>79656000</v>
      </c>
      <c r="D221" s="9">
        <f t="shared" ref="D221" si="273">+D222+D227+D232+D234+D244+D242+D225</f>
        <v>71676183.25999999</v>
      </c>
      <c r="E221" s="9">
        <f t="shared" si="272"/>
        <v>4717443.1500000004</v>
      </c>
      <c r="F221" s="9">
        <f t="shared" ref="F221:G221" si="274">+F222+F227+F232+F234+F244+F242+F225</f>
        <v>7403138.2800000003</v>
      </c>
      <c r="G221" s="9">
        <f t="shared" si="274"/>
        <v>6140583.0700000003</v>
      </c>
      <c r="H221" s="9">
        <f t="shared" ref="H221:I221" si="275">+H222+H227+H232+H234+H244+H242+H225</f>
        <v>6119067.0599999996</v>
      </c>
      <c r="I221" s="9">
        <f t="shared" si="275"/>
        <v>7393461.2299999995</v>
      </c>
      <c r="J221" s="9">
        <f t="shared" ref="J221:L221" si="276">+J222+J227+J232+J234+J244+J242+J225</f>
        <v>6610580.7899999991</v>
      </c>
      <c r="K221" s="9">
        <f>+K222+K227+K232+K234+K244+K242+K225</f>
        <v>5235909.6800000006</v>
      </c>
      <c r="L221" s="9">
        <f t="shared" si="276"/>
        <v>6453222.6100000003</v>
      </c>
      <c r="M221" s="9">
        <f t="shared" ref="M221" si="277">+M222+M227+M232+M234+M244+M242+M225</f>
        <v>2455566.29</v>
      </c>
      <c r="N221" s="9">
        <f t="shared" si="272"/>
        <v>52528972.159999996</v>
      </c>
      <c r="O221" s="9">
        <f t="shared" si="272"/>
        <v>19147211.100000005</v>
      </c>
    </row>
    <row r="222" spans="1:15" s="2" customFormat="1" x14ac:dyDescent="0.25">
      <c r="A222" s="10">
        <v>3.1</v>
      </c>
      <c r="B222" s="2" t="s">
        <v>11</v>
      </c>
      <c r="C222" s="9">
        <f>+C223+C224</f>
        <v>30000000</v>
      </c>
      <c r="D222" s="9">
        <f>+D223+D224</f>
        <v>31812541.010000002</v>
      </c>
      <c r="E222" s="9">
        <f t="shared" ref="E222:O222" si="278">+E223+E224</f>
        <v>2578432.14</v>
      </c>
      <c r="F222" s="9">
        <f t="shared" ref="F222:G222" si="279">+F223+F224</f>
        <v>3424635</v>
      </c>
      <c r="G222" s="9">
        <f t="shared" si="279"/>
        <v>2840534.54</v>
      </c>
      <c r="H222" s="9">
        <f t="shared" ref="H222:I222" si="280">+H223+H224</f>
        <v>2987376.11</v>
      </c>
      <c r="I222" s="9">
        <f t="shared" si="280"/>
        <v>2607795.87</v>
      </c>
      <c r="J222" s="9">
        <f t="shared" ref="J222:L222" si="281">+J223+J224</f>
        <v>2623732.6800000002</v>
      </c>
      <c r="K222" s="9">
        <f t="shared" ref="K222" si="282">+K223+K224</f>
        <v>2250034.67</v>
      </c>
      <c r="L222" s="9">
        <f t="shared" si="281"/>
        <v>2368612.2999999998</v>
      </c>
      <c r="M222" s="9">
        <f t="shared" ref="M222" si="283">+M223+M224</f>
        <v>2145243.9700000002</v>
      </c>
      <c r="N222" s="9">
        <f t="shared" si="278"/>
        <v>23826397.279999997</v>
      </c>
      <c r="O222" s="9">
        <f t="shared" si="278"/>
        <v>7986143.7300000042</v>
      </c>
    </row>
    <row r="223" spans="1:15" x14ac:dyDescent="0.25">
      <c r="A223" s="5" t="s">
        <v>109</v>
      </c>
      <c r="B223" s="3" t="s">
        <v>111</v>
      </c>
      <c r="C223" s="15">
        <v>30000000</v>
      </c>
      <c r="D223" s="14">
        <v>31812541.010000002</v>
      </c>
      <c r="E223" s="15">
        <v>2578432.14</v>
      </c>
      <c r="F223" s="15">
        <v>3424635</v>
      </c>
      <c r="G223" s="15">
        <v>2840534.54</v>
      </c>
      <c r="H223" s="14">
        <v>2987376.11</v>
      </c>
      <c r="I223" s="14">
        <v>2607795.87</v>
      </c>
      <c r="J223" s="14">
        <v>2623732.6800000002</v>
      </c>
      <c r="K223" s="14">
        <v>2250034.67</v>
      </c>
      <c r="L223" s="15">
        <v>2368612.2999999998</v>
      </c>
      <c r="M223" s="15">
        <v>2145243.9700000002</v>
      </c>
      <c r="N223" s="15">
        <f t="shared" ref="N223:N224" si="284">+E223+F223+G223+H223+I223+J223+K223+L223+M223</f>
        <v>23826397.279999997</v>
      </c>
      <c r="O223" s="15">
        <f t="shared" ref="O223:O224" si="285">+D223-N223</f>
        <v>7986143.7300000042</v>
      </c>
    </row>
    <row r="224" spans="1:15" x14ac:dyDescent="0.25">
      <c r="A224" s="5" t="s">
        <v>110</v>
      </c>
      <c r="B224" s="27" t="s">
        <v>112</v>
      </c>
      <c r="C224" s="15">
        <v>0</v>
      </c>
      <c r="D224" s="15">
        <v>0</v>
      </c>
      <c r="E224" s="15">
        <v>0</v>
      </c>
      <c r="F224" s="15">
        <v>0</v>
      </c>
      <c r="G224" s="15">
        <v>0</v>
      </c>
      <c r="H224" s="15">
        <v>0</v>
      </c>
      <c r="I224" s="15">
        <v>0</v>
      </c>
      <c r="J224" s="15">
        <v>0</v>
      </c>
      <c r="K224" s="15">
        <v>0</v>
      </c>
      <c r="L224" s="15">
        <v>0</v>
      </c>
      <c r="M224" s="15">
        <v>0</v>
      </c>
      <c r="N224" s="15">
        <f t="shared" si="284"/>
        <v>0</v>
      </c>
      <c r="O224" s="15">
        <f t="shared" si="285"/>
        <v>0</v>
      </c>
    </row>
    <row r="225" spans="1:15" s="2" customFormat="1" x14ac:dyDescent="0.25">
      <c r="A225" s="10">
        <v>3.2</v>
      </c>
      <c r="B225" s="2" t="s">
        <v>12</v>
      </c>
      <c r="C225" s="9">
        <f>+C226</f>
        <v>50000</v>
      </c>
      <c r="D225" s="9">
        <f>+D226</f>
        <v>141335.82</v>
      </c>
      <c r="E225" s="9">
        <f t="shared" ref="E225:O225" si="286">+E226</f>
        <v>0</v>
      </c>
      <c r="F225" s="9">
        <f t="shared" si="286"/>
        <v>0</v>
      </c>
      <c r="G225" s="9">
        <f t="shared" si="286"/>
        <v>3158.68</v>
      </c>
      <c r="H225" s="9">
        <f t="shared" si="286"/>
        <v>0</v>
      </c>
      <c r="I225" s="9">
        <f t="shared" si="286"/>
        <v>8142.27</v>
      </c>
      <c r="J225" s="9">
        <f t="shared" si="286"/>
        <v>2320.9299999999998</v>
      </c>
      <c r="K225" s="9">
        <f t="shared" si="286"/>
        <v>2713.94</v>
      </c>
      <c r="L225" s="9">
        <f t="shared" si="286"/>
        <v>2757.55</v>
      </c>
      <c r="M225" s="9">
        <f t="shared" si="286"/>
        <v>0</v>
      </c>
      <c r="N225" s="9">
        <f t="shared" si="286"/>
        <v>19093.370000000003</v>
      </c>
      <c r="O225" s="9">
        <f t="shared" si="286"/>
        <v>122242.45000000001</v>
      </c>
    </row>
    <row r="226" spans="1:15" ht="45" x14ac:dyDescent="0.25">
      <c r="A226" s="5" t="s">
        <v>114</v>
      </c>
      <c r="B226" s="3" t="s">
        <v>118</v>
      </c>
      <c r="C226" s="15">
        <v>50000</v>
      </c>
      <c r="D226" s="15">
        <v>141335.82</v>
      </c>
      <c r="E226" s="15">
        <v>0</v>
      </c>
      <c r="F226" s="15">
        <v>0</v>
      </c>
      <c r="G226" s="15">
        <v>3158.68</v>
      </c>
      <c r="H226" s="14">
        <v>0</v>
      </c>
      <c r="I226" s="14">
        <v>8142.27</v>
      </c>
      <c r="J226" s="14">
        <v>2320.9299999999998</v>
      </c>
      <c r="K226" s="14">
        <v>2713.94</v>
      </c>
      <c r="L226" s="15">
        <v>2757.55</v>
      </c>
      <c r="M226" s="15">
        <v>0</v>
      </c>
      <c r="N226" s="15">
        <f t="shared" ref="N226" si="287">+E226+F226+G226+H226+I226+J226+K226+L226+M226</f>
        <v>19093.370000000003</v>
      </c>
      <c r="O226" s="15">
        <f>+D226-N226</f>
        <v>122242.45000000001</v>
      </c>
    </row>
    <row r="227" spans="1:15" s="2" customFormat="1" ht="30" x14ac:dyDescent="0.25">
      <c r="A227" s="10">
        <v>3.3</v>
      </c>
      <c r="B227" s="2" t="s">
        <v>33</v>
      </c>
      <c r="C227" s="9">
        <f>+C228+C230+C229+C231</f>
        <v>31685000</v>
      </c>
      <c r="D227" s="9">
        <f>+D228+D230+D229+D231</f>
        <v>13053274.67</v>
      </c>
      <c r="E227" s="9">
        <f t="shared" ref="E227:O227" si="288">+E228+E230+E229+E231</f>
        <v>2118525</v>
      </c>
      <c r="F227" s="9">
        <f t="shared" ref="F227:G227" si="289">+F228+F230+F229+F231</f>
        <v>2036667</v>
      </c>
      <c r="G227" s="9">
        <f t="shared" si="289"/>
        <v>2081377</v>
      </c>
      <c r="H227" s="9">
        <f t="shared" ref="H227:I227" si="290">+H228+H230+H229+H231</f>
        <v>2011649</v>
      </c>
      <c r="I227" s="9">
        <f t="shared" si="290"/>
        <v>2052345</v>
      </c>
      <c r="J227" s="9">
        <f t="shared" ref="J227:L227" si="291">+J228+J230+J229+J231</f>
        <v>2471161.67</v>
      </c>
      <c r="K227" s="9">
        <f t="shared" ref="K227" si="292">+K228+K230+K229+K231</f>
        <v>81550</v>
      </c>
      <c r="L227" s="9">
        <f t="shared" si="291"/>
        <v>91900</v>
      </c>
      <c r="M227" s="9">
        <f t="shared" ref="M227" si="293">+M228+M230+M229+M231</f>
        <v>40950</v>
      </c>
      <c r="N227" s="9">
        <f t="shared" si="288"/>
        <v>12986124.67</v>
      </c>
      <c r="O227" s="9">
        <f t="shared" si="288"/>
        <v>67150</v>
      </c>
    </row>
    <row r="228" spans="1:15" ht="45" x14ac:dyDescent="0.25">
      <c r="A228" s="5" t="s">
        <v>123</v>
      </c>
      <c r="B228" s="3" t="s">
        <v>130</v>
      </c>
      <c r="C228" s="15">
        <v>31400000</v>
      </c>
      <c r="D228" s="14">
        <v>12992254.67</v>
      </c>
      <c r="E228" s="15">
        <v>2118525</v>
      </c>
      <c r="F228" s="15">
        <v>2036667</v>
      </c>
      <c r="G228" s="15">
        <v>2081377</v>
      </c>
      <c r="H228" s="14">
        <v>2011649</v>
      </c>
      <c r="I228" s="14">
        <v>2041325</v>
      </c>
      <c r="J228" s="14">
        <v>2471161.67</v>
      </c>
      <c r="K228" s="15">
        <v>81550</v>
      </c>
      <c r="L228" s="15">
        <v>81900</v>
      </c>
      <c r="M228" s="15">
        <v>40950</v>
      </c>
      <c r="N228" s="15">
        <f t="shared" ref="N228:N229" si="294">+E228+F228+G228+H228+I228+J228+K228+L228+M228</f>
        <v>12965104.67</v>
      </c>
      <c r="O228" s="15">
        <f>+D228-N228</f>
        <v>27150</v>
      </c>
    </row>
    <row r="229" spans="1:15" x14ac:dyDescent="0.25">
      <c r="A229" s="5" t="s">
        <v>124</v>
      </c>
      <c r="B229" s="3" t="s">
        <v>214</v>
      </c>
      <c r="C229" s="15">
        <v>285000</v>
      </c>
      <c r="D229" s="14">
        <v>61020</v>
      </c>
      <c r="E229" s="15">
        <v>0</v>
      </c>
      <c r="F229" s="15">
        <v>0</v>
      </c>
      <c r="G229" s="15">
        <v>0</v>
      </c>
      <c r="H229" s="14">
        <v>0</v>
      </c>
      <c r="I229" s="14">
        <v>11020</v>
      </c>
      <c r="J229" s="14">
        <v>0</v>
      </c>
      <c r="K229" s="15">
        <v>0</v>
      </c>
      <c r="L229" s="15">
        <v>10000</v>
      </c>
      <c r="M229" s="15">
        <v>0</v>
      </c>
      <c r="N229" s="15">
        <f t="shared" si="294"/>
        <v>21020</v>
      </c>
      <c r="O229" s="15">
        <f>+D229-N229</f>
        <v>40000</v>
      </c>
    </row>
    <row r="230" spans="1:15" ht="30" x14ac:dyDescent="0.25">
      <c r="A230" s="5" t="s">
        <v>125</v>
      </c>
      <c r="B230" s="3" t="s">
        <v>132</v>
      </c>
      <c r="C230" s="15">
        <v>0</v>
      </c>
      <c r="D230" s="15">
        <v>0</v>
      </c>
      <c r="E230" s="15">
        <v>0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5">
        <v>0</v>
      </c>
      <c r="L230" s="15">
        <v>0</v>
      </c>
      <c r="M230" s="15">
        <v>0</v>
      </c>
      <c r="N230" s="15">
        <f t="shared" ref="N230:N231" si="295">+E230+F230+G230+H230+I230+J230+K230+L230+M230</f>
        <v>0</v>
      </c>
      <c r="O230" s="15">
        <f>+D230-N230</f>
        <v>0</v>
      </c>
    </row>
    <row r="231" spans="1:15" ht="30" x14ac:dyDescent="0.25">
      <c r="A231" s="5" t="s">
        <v>127</v>
      </c>
      <c r="B231" s="27" t="s">
        <v>134</v>
      </c>
      <c r="C231" s="15">
        <v>0</v>
      </c>
      <c r="D231" s="15">
        <v>0</v>
      </c>
      <c r="E231" s="15">
        <v>0</v>
      </c>
      <c r="F231" s="15">
        <v>0</v>
      </c>
      <c r="G231" s="15">
        <v>0</v>
      </c>
      <c r="H231" s="15">
        <v>0</v>
      </c>
      <c r="I231" s="15">
        <v>0</v>
      </c>
      <c r="J231" s="15">
        <v>0</v>
      </c>
      <c r="K231" s="15">
        <v>0</v>
      </c>
      <c r="L231" s="15">
        <v>0</v>
      </c>
      <c r="M231" s="15">
        <v>0</v>
      </c>
      <c r="N231" s="15">
        <f t="shared" si="295"/>
        <v>0</v>
      </c>
      <c r="O231" s="15">
        <f>+D231-N231</f>
        <v>0</v>
      </c>
    </row>
    <row r="232" spans="1:15" s="2" customFormat="1" ht="30" x14ac:dyDescent="0.25">
      <c r="A232" s="10">
        <v>3.4</v>
      </c>
      <c r="B232" s="2" t="s">
        <v>34</v>
      </c>
      <c r="C232" s="9">
        <f>+C233</f>
        <v>6000</v>
      </c>
      <c r="D232" s="9">
        <f>+D233</f>
        <v>6000</v>
      </c>
      <c r="E232" s="9">
        <f t="shared" ref="E232:O232" si="296">+E233</f>
        <v>0</v>
      </c>
      <c r="F232" s="9">
        <f t="shared" si="296"/>
        <v>0</v>
      </c>
      <c r="G232" s="9">
        <f t="shared" si="296"/>
        <v>0</v>
      </c>
      <c r="H232" s="9">
        <f t="shared" si="296"/>
        <v>0</v>
      </c>
      <c r="I232" s="9">
        <f t="shared" si="296"/>
        <v>0</v>
      </c>
      <c r="J232" s="9">
        <f t="shared" si="296"/>
        <v>0</v>
      </c>
      <c r="K232" s="9">
        <f>+K233</f>
        <v>0</v>
      </c>
      <c r="L232" s="9">
        <f t="shared" si="296"/>
        <v>0</v>
      </c>
      <c r="M232" s="9">
        <f t="shared" si="296"/>
        <v>0</v>
      </c>
      <c r="N232" s="9">
        <f t="shared" si="296"/>
        <v>0</v>
      </c>
      <c r="O232" s="9">
        <f t="shared" si="296"/>
        <v>6000</v>
      </c>
    </row>
    <row r="233" spans="1:15" x14ac:dyDescent="0.25">
      <c r="A233" s="5" t="s">
        <v>135</v>
      </c>
      <c r="B233" s="3" t="s">
        <v>136</v>
      </c>
      <c r="C233" s="15">
        <v>6000</v>
      </c>
      <c r="D233" s="15">
        <v>6000</v>
      </c>
      <c r="E233" s="15">
        <v>0</v>
      </c>
      <c r="F233" s="15">
        <v>0</v>
      </c>
      <c r="G233" s="15">
        <v>0</v>
      </c>
      <c r="H233" s="15">
        <v>0</v>
      </c>
      <c r="I233" s="15">
        <v>0</v>
      </c>
      <c r="J233" s="15">
        <v>0</v>
      </c>
      <c r="K233" s="15">
        <v>0</v>
      </c>
      <c r="L233" s="15">
        <v>0</v>
      </c>
      <c r="M233" s="15">
        <v>0</v>
      </c>
      <c r="N233" s="15">
        <f t="shared" ref="N233" si="297">+E233+F233+G233+H233+I233+J233+K233+L233+M233</f>
        <v>0</v>
      </c>
      <c r="O233" s="15">
        <f>+D233-N233</f>
        <v>6000</v>
      </c>
    </row>
    <row r="234" spans="1:15" s="2" customFormat="1" ht="30" x14ac:dyDescent="0.25">
      <c r="A234" s="10">
        <v>3.5</v>
      </c>
      <c r="B234" s="2" t="s">
        <v>35</v>
      </c>
      <c r="C234" s="9">
        <f>+C235+C238+C241+C236+C237+C239+C240</f>
        <v>17200000</v>
      </c>
      <c r="D234" s="9">
        <f>+D235+D238+D241+D236+D237+D239+D240</f>
        <v>22845966.07</v>
      </c>
      <c r="E234" s="9">
        <f t="shared" ref="E234:O234" si="298">+E235+E238+E241+E236+E237+E239+E240</f>
        <v>20486.009999999998</v>
      </c>
      <c r="F234" s="9">
        <f t="shared" ref="F234:G234" si="299">+F235+F238+F241+F236+F237+F239+F240</f>
        <v>1941836.28</v>
      </c>
      <c r="G234" s="9">
        <f t="shared" si="299"/>
        <v>1184156.8500000001</v>
      </c>
      <c r="H234" s="9">
        <f t="shared" ref="H234:I234" si="300">+H235+H238+H241+H236+H237+H239+H240</f>
        <v>808881.57</v>
      </c>
      <c r="I234" s="9">
        <f t="shared" si="300"/>
        <v>2172044.33</v>
      </c>
      <c r="J234" s="9">
        <f t="shared" ref="J234:L234" si="301">+J235+J238+J241+J236+J237+J239+J240</f>
        <v>1444379.9100000001</v>
      </c>
      <c r="K234" s="9">
        <f t="shared" ref="K234" si="302">+K235+K238+K241+K236+K237+K239+K240</f>
        <v>2574181.12</v>
      </c>
      <c r="L234" s="9">
        <f t="shared" si="301"/>
        <v>3662689.3200000003</v>
      </c>
      <c r="M234" s="9">
        <f t="shared" ref="M234" si="303">+M235+M238+M241+M236+M237+M239+M240</f>
        <v>242895.32</v>
      </c>
      <c r="N234" s="9">
        <f t="shared" si="298"/>
        <v>14051550.709999999</v>
      </c>
      <c r="O234" s="9">
        <f t="shared" si="298"/>
        <v>8794415.3600000013</v>
      </c>
    </row>
    <row r="235" spans="1:15" ht="30" x14ac:dyDescent="0.25">
      <c r="A235" s="5" t="s">
        <v>137</v>
      </c>
      <c r="B235" s="3" t="s">
        <v>142</v>
      </c>
      <c r="C235" s="15">
        <v>3800000</v>
      </c>
      <c r="D235" s="14">
        <v>5112399.4000000004</v>
      </c>
      <c r="E235" s="15">
        <v>0</v>
      </c>
      <c r="F235" s="15">
        <v>0</v>
      </c>
      <c r="G235" s="15">
        <v>0</v>
      </c>
      <c r="H235" s="14">
        <v>762602.99</v>
      </c>
      <c r="I235" s="14">
        <v>0</v>
      </c>
      <c r="J235" s="14">
        <v>16240</v>
      </c>
      <c r="K235" s="15">
        <v>1133556.4099999999</v>
      </c>
      <c r="L235" s="15">
        <v>1211701.56</v>
      </c>
      <c r="M235" s="15">
        <v>153024.29999999999</v>
      </c>
      <c r="N235" s="15">
        <f t="shared" ref="N235:N241" si="304">+E235+F235+G235+H235+I235+J235+K235+L235+M235</f>
        <v>3277125.26</v>
      </c>
      <c r="O235" s="15">
        <f>+D235-N235</f>
        <v>1835274.1400000006</v>
      </c>
    </row>
    <row r="236" spans="1:15" ht="60" x14ac:dyDescent="0.25">
      <c r="A236" s="5" t="s">
        <v>210</v>
      </c>
      <c r="B236" s="3" t="s">
        <v>211</v>
      </c>
      <c r="C236" s="15">
        <v>0</v>
      </c>
      <c r="D236" s="15">
        <v>0</v>
      </c>
      <c r="E236" s="15">
        <v>0</v>
      </c>
      <c r="F236" s="15">
        <v>0</v>
      </c>
      <c r="G236" s="15">
        <v>0</v>
      </c>
      <c r="H236" s="15">
        <v>0</v>
      </c>
      <c r="I236" s="15">
        <v>0</v>
      </c>
      <c r="J236" s="15">
        <v>0</v>
      </c>
      <c r="K236" s="15">
        <v>0</v>
      </c>
      <c r="L236" s="15">
        <v>0</v>
      </c>
      <c r="M236" s="15">
        <v>0</v>
      </c>
      <c r="N236" s="15">
        <f t="shared" si="304"/>
        <v>0</v>
      </c>
      <c r="O236" s="15">
        <f>+D236-N236</f>
        <v>0</v>
      </c>
    </row>
    <row r="237" spans="1:15" ht="45" x14ac:dyDescent="0.25">
      <c r="A237" s="5" t="s">
        <v>228</v>
      </c>
      <c r="B237" s="27" t="s">
        <v>229</v>
      </c>
      <c r="C237" s="15">
        <v>0</v>
      </c>
      <c r="D237" s="15">
        <v>0</v>
      </c>
      <c r="E237" s="15">
        <v>0</v>
      </c>
      <c r="F237" s="15">
        <v>0</v>
      </c>
      <c r="G237" s="15">
        <v>0</v>
      </c>
      <c r="H237" s="15">
        <v>0</v>
      </c>
      <c r="I237" s="15">
        <v>0</v>
      </c>
      <c r="J237" s="15">
        <v>0</v>
      </c>
      <c r="K237" s="15">
        <v>0</v>
      </c>
      <c r="L237" s="15">
        <v>0</v>
      </c>
      <c r="M237" s="15">
        <v>0</v>
      </c>
      <c r="N237" s="15">
        <f t="shared" si="304"/>
        <v>0</v>
      </c>
      <c r="O237" s="15">
        <f t="shared" ref="O237:O245" si="305">+D237-N237</f>
        <v>0</v>
      </c>
    </row>
    <row r="238" spans="1:15" ht="30" x14ac:dyDescent="0.25">
      <c r="A238" s="5" t="s">
        <v>138</v>
      </c>
      <c r="B238" s="3" t="s">
        <v>143</v>
      </c>
      <c r="C238" s="15">
        <v>2900000</v>
      </c>
      <c r="D238" s="14">
        <v>3350679.74</v>
      </c>
      <c r="E238" s="15">
        <v>20486.009999999998</v>
      </c>
      <c r="F238" s="15">
        <v>389625.44</v>
      </c>
      <c r="G238" s="15">
        <v>221213.01</v>
      </c>
      <c r="H238" s="14">
        <v>46278.58</v>
      </c>
      <c r="I238" s="14">
        <v>283066.09000000003</v>
      </c>
      <c r="J238" s="14">
        <v>67920.539999999994</v>
      </c>
      <c r="K238" s="15">
        <v>322090.07</v>
      </c>
      <c r="L238" s="15">
        <v>487116.58</v>
      </c>
      <c r="M238" s="15">
        <v>89871.02</v>
      </c>
      <c r="N238" s="15">
        <f t="shared" si="304"/>
        <v>1927667.34</v>
      </c>
      <c r="O238" s="15">
        <f t="shared" si="305"/>
        <v>1423012.4000000001</v>
      </c>
    </row>
    <row r="239" spans="1:15" ht="30" x14ac:dyDescent="0.25">
      <c r="A239" s="5" t="s">
        <v>230</v>
      </c>
      <c r="B239" s="27" t="s">
        <v>231</v>
      </c>
      <c r="C239" s="15">
        <v>0</v>
      </c>
      <c r="D239" s="15">
        <v>0</v>
      </c>
      <c r="E239" s="15">
        <v>0</v>
      </c>
      <c r="F239" s="15">
        <v>0</v>
      </c>
      <c r="G239" s="15">
        <v>0</v>
      </c>
      <c r="H239" s="15">
        <v>0</v>
      </c>
      <c r="I239" s="15">
        <v>0</v>
      </c>
      <c r="J239" s="15">
        <v>0</v>
      </c>
      <c r="K239" s="15">
        <v>0</v>
      </c>
      <c r="L239" s="15">
        <v>0</v>
      </c>
      <c r="M239" s="15">
        <v>0</v>
      </c>
      <c r="N239" s="15">
        <f t="shared" si="304"/>
        <v>0</v>
      </c>
      <c r="O239" s="15">
        <f t="shared" si="305"/>
        <v>0</v>
      </c>
    </row>
    <row r="240" spans="1:15" ht="45" x14ac:dyDescent="0.25">
      <c r="A240" s="5" t="s">
        <v>139</v>
      </c>
      <c r="B240" s="27" t="s">
        <v>144</v>
      </c>
      <c r="C240" s="15">
        <v>0</v>
      </c>
      <c r="D240" s="15">
        <v>0</v>
      </c>
      <c r="E240" s="15">
        <v>0</v>
      </c>
      <c r="F240" s="15">
        <v>0</v>
      </c>
      <c r="G240" s="15">
        <v>0</v>
      </c>
      <c r="H240" s="15">
        <v>0</v>
      </c>
      <c r="I240" s="15">
        <v>0</v>
      </c>
      <c r="J240" s="15">
        <v>0</v>
      </c>
      <c r="K240" s="15">
        <v>0</v>
      </c>
      <c r="L240" s="15">
        <v>0</v>
      </c>
      <c r="M240" s="15">
        <v>0</v>
      </c>
      <c r="N240" s="15">
        <f t="shared" si="304"/>
        <v>0</v>
      </c>
      <c r="O240" s="15">
        <f t="shared" si="305"/>
        <v>0</v>
      </c>
    </row>
    <row r="241" spans="1:15" ht="30" x14ac:dyDescent="0.25">
      <c r="A241" s="5" t="s">
        <v>140</v>
      </c>
      <c r="B241" s="3" t="s">
        <v>145</v>
      </c>
      <c r="C241" s="15">
        <v>10500000</v>
      </c>
      <c r="D241" s="14">
        <v>14382886.93</v>
      </c>
      <c r="E241" s="15">
        <v>0</v>
      </c>
      <c r="F241" s="15">
        <v>1552210.84</v>
      </c>
      <c r="G241" s="15">
        <v>962943.84</v>
      </c>
      <c r="H241" s="14">
        <v>0</v>
      </c>
      <c r="I241" s="14">
        <v>1888978.24</v>
      </c>
      <c r="J241" s="14">
        <v>1360219.37</v>
      </c>
      <c r="K241" s="15">
        <v>1118534.6399999999</v>
      </c>
      <c r="L241" s="15">
        <v>1963871.18</v>
      </c>
      <c r="M241" s="15">
        <v>0</v>
      </c>
      <c r="N241" s="15">
        <f t="shared" si="304"/>
        <v>8846758.1099999994</v>
      </c>
      <c r="O241" s="15">
        <f t="shared" si="305"/>
        <v>5536128.8200000003</v>
      </c>
    </row>
    <row r="242" spans="1:15" s="2" customFormat="1" ht="30" x14ac:dyDescent="0.25">
      <c r="A242" s="10" t="s">
        <v>245</v>
      </c>
      <c r="B242" s="27" t="s">
        <v>36</v>
      </c>
      <c r="C242" s="9">
        <f>+C243</f>
        <v>0</v>
      </c>
      <c r="D242" s="9">
        <f>+D243</f>
        <v>0</v>
      </c>
      <c r="E242" s="9">
        <f t="shared" ref="E242:O242" si="306">+E243</f>
        <v>0</v>
      </c>
      <c r="F242" s="9">
        <f t="shared" si="306"/>
        <v>0</v>
      </c>
      <c r="G242" s="9">
        <f t="shared" si="306"/>
        <v>0</v>
      </c>
      <c r="H242" s="9">
        <f t="shared" si="306"/>
        <v>0</v>
      </c>
      <c r="I242" s="9">
        <f t="shared" si="306"/>
        <v>0</v>
      </c>
      <c r="J242" s="9">
        <f t="shared" si="306"/>
        <v>0</v>
      </c>
      <c r="K242" s="9">
        <f t="shared" si="306"/>
        <v>0</v>
      </c>
      <c r="L242" s="9">
        <f t="shared" si="306"/>
        <v>0</v>
      </c>
      <c r="M242" s="9">
        <f t="shared" si="306"/>
        <v>0</v>
      </c>
      <c r="N242" s="9">
        <f t="shared" si="306"/>
        <v>0</v>
      </c>
      <c r="O242" s="9">
        <f t="shared" si="306"/>
        <v>0</v>
      </c>
    </row>
    <row r="243" spans="1:15" ht="45" x14ac:dyDescent="0.25">
      <c r="A243" s="5" t="s">
        <v>147</v>
      </c>
      <c r="B243" s="27" t="s">
        <v>148</v>
      </c>
      <c r="C243" s="15">
        <v>0</v>
      </c>
      <c r="D243" s="15">
        <v>0</v>
      </c>
      <c r="E243" s="15">
        <v>0</v>
      </c>
      <c r="F243" s="15">
        <v>0</v>
      </c>
      <c r="G243" s="15">
        <v>0</v>
      </c>
      <c r="H243" s="15">
        <v>0</v>
      </c>
      <c r="I243" s="15">
        <v>0</v>
      </c>
      <c r="J243" s="15">
        <v>0</v>
      </c>
      <c r="K243" s="15">
        <v>0</v>
      </c>
      <c r="L243" s="15">
        <v>0</v>
      </c>
      <c r="M243" s="15">
        <v>0</v>
      </c>
      <c r="N243" s="15">
        <f t="shared" ref="N243" si="307">+E243+F243+G243+H243+I243+J243+K243+L243+M243</f>
        <v>0</v>
      </c>
      <c r="O243" s="15">
        <f t="shared" si="305"/>
        <v>0</v>
      </c>
    </row>
    <row r="244" spans="1:15" s="2" customFormat="1" x14ac:dyDescent="0.25">
      <c r="A244" s="10">
        <v>3.9</v>
      </c>
      <c r="B244" s="2" t="s">
        <v>15</v>
      </c>
      <c r="C244" s="9">
        <f>+C245+C246</f>
        <v>715000</v>
      </c>
      <c r="D244" s="9">
        <f>+D245+D246</f>
        <v>3817065.69</v>
      </c>
      <c r="E244" s="9">
        <f t="shared" ref="E244:O244" si="308">+E245+E246</f>
        <v>0</v>
      </c>
      <c r="F244" s="9">
        <f t="shared" ref="F244:G244" si="309">+F245+F246</f>
        <v>0</v>
      </c>
      <c r="G244" s="9">
        <f t="shared" si="309"/>
        <v>31356</v>
      </c>
      <c r="H244" s="9">
        <f t="shared" ref="H244:I244" si="310">+H245+H246</f>
        <v>311160.38</v>
      </c>
      <c r="I244" s="9">
        <f t="shared" si="310"/>
        <v>553133.76</v>
      </c>
      <c r="J244" s="9">
        <f t="shared" ref="J244:L244" si="311">+J245+J246</f>
        <v>68985.600000000006</v>
      </c>
      <c r="K244" s="9">
        <f t="shared" ref="K244" si="312">+K245+K246</f>
        <v>327429.95</v>
      </c>
      <c r="L244" s="9">
        <f t="shared" si="311"/>
        <v>327263.44</v>
      </c>
      <c r="M244" s="9">
        <f t="shared" ref="M244" si="313">+M245+M246</f>
        <v>26477</v>
      </c>
      <c r="N244" s="9">
        <f t="shared" si="308"/>
        <v>1645806.13</v>
      </c>
      <c r="O244" s="9">
        <f t="shared" si="308"/>
        <v>2171259.5600000005</v>
      </c>
    </row>
    <row r="245" spans="1:15" x14ac:dyDescent="0.25">
      <c r="A245" s="5" t="s">
        <v>157</v>
      </c>
      <c r="B245" s="3" t="s">
        <v>162</v>
      </c>
      <c r="C245" s="15">
        <v>15000</v>
      </c>
      <c r="D245" s="14">
        <v>30012.01</v>
      </c>
      <c r="E245" s="15">
        <v>0</v>
      </c>
      <c r="F245" s="15">
        <v>0</v>
      </c>
      <c r="G245" s="15">
        <v>0</v>
      </c>
      <c r="H245" s="14">
        <v>1552</v>
      </c>
      <c r="I245" s="14">
        <v>2048.0100000000002</v>
      </c>
      <c r="J245" s="14">
        <v>776</v>
      </c>
      <c r="K245" s="38">
        <v>636</v>
      </c>
      <c r="L245" s="15">
        <v>636</v>
      </c>
      <c r="M245" s="15">
        <v>0</v>
      </c>
      <c r="N245" s="15">
        <f t="shared" ref="N245:N246" si="314">+E245+F245+G245+H245+I245+J245+K245+L245+M245</f>
        <v>5648.01</v>
      </c>
      <c r="O245" s="15">
        <f t="shared" si="305"/>
        <v>24364</v>
      </c>
    </row>
    <row r="246" spans="1:15" x14ac:dyDescent="0.25">
      <c r="A246" s="5" t="s">
        <v>161</v>
      </c>
      <c r="B246" s="3" t="s">
        <v>15</v>
      </c>
      <c r="C246" s="15">
        <v>700000</v>
      </c>
      <c r="D246" s="14">
        <v>3787053.68</v>
      </c>
      <c r="E246" s="15">
        <v>0</v>
      </c>
      <c r="F246" s="15">
        <v>0</v>
      </c>
      <c r="G246" s="15">
        <v>31356</v>
      </c>
      <c r="H246" s="14">
        <v>309608.38</v>
      </c>
      <c r="I246" s="14">
        <v>551085.75</v>
      </c>
      <c r="J246" s="14">
        <v>68209.600000000006</v>
      </c>
      <c r="K246" s="15">
        <v>326793.95</v>
      </c>
      <c r="L246" s="15">
        <v>326627.44</v>
      </c>
      <c r="M246" s="15">
        <v>26477</v>
      </c>
      <c r="N246" s="15">
        <f t="shared" si="314"/>
        <v>1640158.1199999999</v>
      </c>
      <c r="O246" s="15">
        <f>+D246-N246</f>
        <v>2146895.5600000005</v>
      </c>
    </row>
    <row r="247" spans="1:15" s="2" customFormat="1" ht="30" x14ac:dyDescent="0.25">
      <c r="A247" s="8">
        <v>5</v>
      </c>
      <c r="B247" s="1" t="s">
        <v>18</v>
      </c>
      <c r="C247" s="9">
        <f>+C248+C254+C258+C251+C256</f>
        <v>4334000</v>
      </c>
      <c r="D247" s="9">
        <f>+D248+D254+D258+D251+D256</f>
        <v>0</v>
      </c>
      <c r="E247" s="9">
        <f t="shared" ref="E247:O247" si="315">+E248+E254+E258+E251+E256</f>
        <v>0</v>
      </c>
      <c r="F247" s="9">
        <f t="shared" ref="F247:G247" si="316">+F248+F254+F258+F251+F256</f>
        <v>0</v>
      </c>
      <c r="G247" s="9">
        <f t="shared" si="316"/>
        <v>0</v>
      </c>
      <c r="H247" s="9">
        <f t="shared" ref="H247:I247" si="317">+H248+H254+H258+H251+H256</f>
        <v>0</v>
      </c>
      <c r="I247" s="9">
        <f t="shared" si="317"/>
        <v>0</v>
      </c>
      <c r="J247" s="9">
        <f t="shared" ref="J247:L247" si="318">+J248+J254+J258+J251+J256</f>
        <v>0</v>
      </c>
      <c r="K247" s="9">
        <f t="shared" ref="K247" si="319">+K248+K254+K258+K251+K256</f>
        <v>0</v>
      </c>
      <c r="L247" s="9">
        <f t="shared" si="318"/>
        <v>0</v>
      </c>
      <c r="M247" s="9">
        <f t="shared" ref="M247" si="320">+M248+M254+M258+M251+M256</f>
        <v>0</v>
      </c>
      <c r="N247" s="9">
        <f t="shared" si="315"/>
        <v>0</v>
      </c>
      <c r="O247" s="9">
        <f t="shared" si="315"/>
        <v>0</v>
      </c>
    </row>
    <row r="248" spans="1:15" s="2" customFormat="1" ht="30" x14ac:dyDescent="0.25">
      <c r="A248" s="10">
        <v>5.0999999999999996</v>
      </c>
      <c r="B248" s="2" t="s">
        <v>19</v>
      </c>
      <c r="C248" s="9">
        <f>+C249+C250</f>
        <v>2184000</v>
      </c>
      <c r="D248" s="9">
        <f>+D249+D250</f>
        <v>0</v>
      </c>
      <c r="E248" s="9">
        <f t="shared" ref="E248:O248" si="321">+E249+E250</f>
        <v>0</v>
      </c>
      <c r="F248" s="9">
        <f t="shared" ref="F248:G248" si="322">+F249+F250</f>
        <v>0</v>
      </c>
      <c r="G248" s="9">
        <f t="shared" si="322"/>
        <v>0</v>
      </c>
      <c r="H248" s="9">
        <f t="shared" ref="H248:I248" si="323">+H249+H250</f>
        <v>0</v>
      </c>
      <c r="I248" s="9">
        <f t="shared" si="323"/>
        <v>0</v>
      </c>
      <c r="J248" s="9">
        <f t="shared" ref="J248:L248" si="324">+J249+J250</f>
        <v>0</v>
      </c>
      <c r="K248" s="9">
        <f t="shared" ref="K248" si="325">+K249+K250</f>
        <v>0</v>
      </c>
      <c r="L248" s="9">
        <f t="shared" si="324"/>
        <v>0</v>
      </c>
      <c r="M248" s="9">
        <f t="shared" ref="M248" si="326">+M249+M250</f>
        <v>0</v>
      </c>
      <c r="N248" s="9">
        <f t="shared" si="321"/>
        <v>0</v>
      </c>
      <c r="O248" s="9">
        <f t="shared" si="321"/>
        <v>0</v>
      </c>
    </row>
    <row r="249" spans="1:15" x14ac:dyDescent="0.25">
      <c r="A249" s="5" t="s">
        <v>177</v>
      </c>
      <c r="B249" s="3" t="s">
        <v>179</v>
      </c>
      <c r="C249" s="15">
        <v>84000</v>
      </c>
      <c r="D249" s="15">
        <v>0</v>
      </c>
      <c r="E249" s="15">
        <v>0</v>
      </c>
      <c r="F249" s="15">
        <v>0</v>
      </c>
      <c r="G249" s="15">
        <v>0</v>
      </c>
      <c r="H249" s="15">
        <v>0</v>
      </c>
      <c r="I249" s="15">
        <v>0</v>
      </c>
      <c r="J249" s="15">
        <v>0</v>
      </c>
      <c r="K249" s="15">
        <v>0</v>
      </c>
      <c r="L249" s="15">
        <v>0</v>
      </c>
      <c r="M249" s="15">
        <v>0</v>
      </c>
      <c r="N249" s="15">
        <f t="shared" ref="N249:N250" si="327">+E249+F249+G249+H249+I249+J249+K249+L249+M249</f>
        <v>0</v>
      </c>
      <c r="O249" s="15">
        <f>+D249-N249</f>
        <v>0</v>
      </c>
    </row>
    <row r="250" spans="1:15" ht="30" x14ac:dyDescent="0.25">
      <c r="A250" s="5" t="s">
        <v>178</v>
      </c>
      <c r="B250" s="3" t="s">
        <v>180</v>
      </c>
      <c r="C250" s="15">
        <v>2100000</v>
      </c>
      <c r="D250" s="15">
        <v>0</v>
      </c>
      <c r="E250" s="15">
        <v>0</v>
      </c>
      <c r="F250" s="15">
        <v>0</v>
      </c>
      <c r="G250" s="15">
        <v>0</v>
      </c>
      <c r="H250" s="15">
        <v>0</v>
      </c>
      <c r="I250" s="15">
        <v>0</v>
      </c>
      <c r="J250" s="15">
        <v>0</v>
      </c>
      <c r="K250" s="15">
        <v>0</v>
      </c>
      <c r="L250" s="15">
        <v>0</v>
      </c>
      <c r="M250" s="15">
        <v>0</v>
      </c>
      <c r="N250" s="15">
        <f t="shared" si="327"/>
        <v>0</v>
      </c>
      <c r="O250" s="15">
        <f>+D250-N250</f>
        <v>0</v>
      </c>
    </row>
    <row r="251" spans="1:15" s="2" customFormat="1" ht="30" x14ac:dyDescent="0.25">
      <c r="A251" s="10" t="s">
        <v>246</v>
      </c>
      <c r="B251" s="27" t="s">
        <v>39</v>
      </c>
      <c r="C251" s="9">
        <f>+C252+C253</f>
        <v>0</v>
      </c>
      <c r="D251" s="9">
        <f>+D252+D253</f>
        <v>0</v>
      </c>
      <c r="E251" s="9">
        <f t="shared" ref="E251:O251" si="328">+E252+E253</f>
        <v>0</v>
      </c>
      <c r="F251" s="9">
        <f t="shared" ref="F251:G251" si="329">+F252+F253</f>
        <v>0</v>
      </c>
      <c r="G251" s="9">
        <f t="shared" si="329"/>
        <v>0</v>
      </c>
      <c r="H251" s="9">
        <f t="shared" ref="H251:I251" si="330">+H252+H253</f>
        <v>0</v>
      </c>
      <c r="I251" s="9">
        <f t="shared" si="330"/>
        <v>0</v>
      </c>
      <c r="J251" s="9">
        <f t="shared" ref="J251:L251" si="331">+J252+J253</f>
        <v>0</v>
      </c>
      <c r="K251" s="9">
        <f t="shared" ref="K251" si="332">+K252+K253</f>
        <v>0</v>
      </c>
      <c r="L251" s="9">
        <f t="shared" si="331"/>
        <v>0</v>
      </c>
      <c r="M251" s="9">
        <f t="shared" ref="M251" si="333">+M252+M253</f>
        <v>0</v>
      </c>
      <c r="N251" s="9">
        <f t="shared" si="328"/>
        <v>0</v>
      </c>
      <c r="O251" s="9">
        <f t="shared" si="328"/>
        <v>0</v>
      </c>
    </row>
    <row r="252" spans="1:15" x14ac:dyDescent="0.25">
      <c r="A252" s="5" t="s">
        <v>181</v>
      </c>
      <c r="B252" s="27" t="s">
        <v>183</v>
      </c>
      <c r="C252" s="15">
        <v>0</v>
      </c>
      <c r="D252" s="15">
        <v>0</v>
      </c>
      <c r="E252" s="15">
        <v>0</v>
      </c>
      <c r="F252" s="15">
        <v>0</v>
      </c>
      <c r="G252" s="15">
        <v>0</v>
      </c>
      <c r="H252" s="15">
        <v>0</v>
      </c>
      <c r="I252" s="15">
        <v>0</v>
      </c>
      <c r="J252" s="15">
        <v>0</v>
      </c>
      <c r="K252" s="15">
        <v>0</v>
      </c>
      <c r="L252" s="15">
        <v>0</v>
      </c>
      <c r="M252" s="15">
        <v>0</v>
      </c>
      <c r="N252" s="15">
        <f t="shared" ref="N252:N253" si="334">+E252+F252+G252+H252+I252+J252+K252+L252+M252</f>
        <v>0</v>
      </c>
      <c r="O252" s="15">
        <f>+D252-N252</f>
        <v>0</v>
      </c>
    </row>
    <row r="253" spans="1:15" x14ac:dyDescent="0.25">
      <c r="A253" s="5" t="s">
        <v>182</v>
      </c>
      <c r="B253" s="27" t="s">
        <v>184</v>
      </c>
      <c r="C253" s="15">
        <v>0</v>
      </c>
      <c r="D253" s="15">
        <v>0</v>
      </c>
      <c r="E253" s="15">
        <v>0</v>
      </c>
      <c r="F253" s="15">
        <v>0</v>
      </c>
      <c r="G253" s="15">
        <v>0</v>
      </c>
      <c r="H253" s="15">
        <v>0</v>
      </c>
      <c r="I253" s="15">
        <v>0</v>
      </c>
      <c r="J253" s="15">
        <v>0</v>
      </c>
      <c r="K253" s="15">
        <v>0</v>
      </c>
      <c r="L253" s="15">
        <v>0</v>
      </c>
      <c r="M253" s="15">
        <v>0</v>
      </c>
      <c r="N253" s="15">
        <f t="shared" si="334"/>
        <v>0</v>
      </c>
      <c r="O253" s="15">
        <f>+D253-N253</f>
        <v>0</v>
      </c>
    </row>
    <row r="254" spans="1:15" s="2" customFormat="1" x14ac:dyDescent="0.25">
      <c r="A254" s="10">
        <v>5.4</v>
      </c>
      <c r="B254" s="2" t="s">
        <v>20</v>
      </c>
      <c r="C254" s="9">
        <f>+C255</f>
        <v>2000000</v>
      </c>
      <c r="D254" s="9">
        <f>+D255</f>
        <v>0</v>
      </c>
      <c r="E254" s="9">
        <f t="shared" ref="E254:O256" si="335">+E255</f>
        <v>0</v>
      </c>
      <c r="F254" s="9">
        <f t="shared" si="335"/>
        <v>0</v>
      </c>
      <c r="G254" s="9">
        <f t="shared" si="335"/>
        <v>0</v>
      </c>
      <c r="H254" s="9">
        <f t="shared" si="335"/>
        <v>0</v>
      </c>
      <c r="I254" s="9">
        <f t="shared" si="335"/>
        <v>0</v>
      </c>
      <c r="J254" s="9">
        <f t="shared" si="335"/>
        <v>0</v>
      </c>
      <c r="K254" s="9">
        <f t="shared" si="335"/>
        <v>0</v>
      </c>
      <c r="L254" s="9">
        <f t="shared" si="335"/>
        <v>0</v>
      </c>
      <c r="M254" s="9">
        <f t="shared" si="335"/>
        <v>0</v>
      </c>
      <c r="N254" s="9">
        <f t="shared" si="335"/>
        <v>0</v>
      </c>
      <c r="O254" s="9">
        <f t="shared" si="335"/>
        <v>0</v>
      </c>
    </row>
    <row r="255" spans="1:15" x14ac:dyDescent="0.25">
      <c r="A255" s="5" t="s">
        <v>185</v>
      </c>
      <c r="B255" s="3" t="s">
        <v>186</v>
      </c>
      <c r="C255" s="15">
        <v>2000000</v>
      </c>
      <c r="D255" s="15">
        <v>0</v>
      </c>
      <c r="E255" s="15">
        <v>0</v>
      </c>
      <c r="F255" s="15">
        <v>0</v>
      </c>
      <c r="G255" s="15">
        <v>0</v>
      </c>
      <c r="H255" s="15">
        <v>0</v>
      </c>
      <c r="I255" s="15">
        <v>0</v>
      </c>
      <c r="J255" s="15">
        <v>0</v>
      </c>
      <c r="K255" s="15">
        <v>0</v>
      </c>
      <c r="L255" s="15">
        <v>0</v>
      </c>
      <c r="M255" s="15">
        <v>0</v>
      </c>
      <c r="N255" s="15">
        <f t="shared" ref="N255" si="336">+E255+F255+G255+H255+I255+J255+K255+L255+M255</f>
        <v>0</v>
      </c>
      <c r="O255" s="15">
        <f>+D255-N255</f>
        <v>0</v>
      </c>
    </row>
    <row r="256" spans="1:15" s="2" customFormat="1" x14ac:dyDescent="0.25">
      <c r="A256" s="10" t="s">
        <v>247</v>
      </c>
      <c r="B256" s="4" t="s">
        <v>249</v>
      </c>
      <c r="C256" s="9">
        <f>+C257</f>
        <v>0</v>
      </c>
      <c r="D256" s="9">
        <f>+D257</f>
        <v>0</v>
      </c>
      <c r="E256" s="9">
        <f t="shared" si="335"/>
        <v>0</v>
      </c>
      <c r="F256" s="9">
        <f t="shared" si="335"/>
        <v>0</v>
      </c>
      <c r="G256" s="9">
        <f t="shared" si="335"/>
        <v>0</v>
      </c>
      <c r="H256" s="9">
        <f t="shared" si="335"/>
        <v>0</v>
      </c>
      <c r="I256" s="9">
        <f t="shared" si="335"/>
        <v>0</v>
      </c>
      <c r="J256" s="9">
        <f t="shared" si="335"/>
        <v>0</v>
      </c>
      <c r="K256" s="9">
        <f t="shared" si="335"/>
        <v>0</v>
      </c>
      <c r="L256" s="9">
        <f t="shared" si="335"/>
        <v>0</v>
      </c>
      <c r="M256" s="9">
        <f t="shared" si="335"/>
        <v>0</v>
      </c>
      <c r="N256" s="9">
        <f t="shared" si="335"/>
        <v>0</v>
      </c>
      <c r="O256" s="9">
        <f t="shared" si="335"/>
        <v>0</v>
      </c>
    </row>
    <row r="257" spans="1:15" x14ac:dyDescent="0.25">
      <c r="A257" s="5" t="s">
        <v>248</v>
      </c>
      <c r="B257" s="27" t="s">
        <v>249</v>
      </c>
      <c r="C257" s="15">
        <v>0</v>
      </c>
      <c r="D257" s="15">
        <v>0</v>
      </c>
      <c r="E257" s="15">
        <v>0</v>
      </c>
      <c r="F257" s="15">
        <v>0</v>
      </c>
      <c r="G257" s="15">
        <v>0</v>
      </c>
      <c r="H257" s="15">
        <v>0</v>
      </c>
      <c r="I257" s="15">
        <v>0</v>
      </c>
      <c r="J257" s="15">
        <v>0</v>
      </c>
      <c r="K257" s="15">
        <v>0</v>
      </c>
      <c r="L257" s="15">
        <v>0</v>
      </c>
      <c r="M257" s="15">
        <v>0</v>
      </c>
      <c r="N257" s="15">
        <f t="shared" ref="N257" si="337">+E257+F257+G257+H257+I257+J257+K257+L257+M257</f>
        <v>0</v>
      </c>
      <c r="O257" s="15">
        <f>+D257-N257</f>
        <v>0</v>
      </c>
    </row>
    <row r="258" spans="1:15" s="2" customFormat="1" ht="30" x14ac:dyDescent="0.25">
      <c r="A258" s="10">
        <v>5.6</v>
      </c>
      <c r="B258" s="2" t="s">
        <v>21</v>
      </c>
      <c r="C258" s="9">
        <f>+C259+C260</f>
        <v>150000</v>
      </c>
      <c r="D258" s="9">
        <f>+D259+D260</f>
        <v>0</v>
      </c>
      <c r="E258" s="9">
        <f t="shared" ref="E258:O258" si="338">+E259+E260</f>
        <v>0</v>
      </c>
      <c r="F258" s="9">
        <f t="shared" ref="F258:G258" si="339">+F259+F260</f>
        <v>0</v>
      </c>
      <c r="G258" s="9">
        <f t="shared" si="339"/>
        <v>0</v>
      </c>
      <c r="H258" s="9">
        <f t="shared" ref="H258:I258" si="340">+H259+H260</f>
        <v>0</v>
      </c>
      <c r="I258" s="9">
        <f t="shared" si="340"/>
        <v>0</v>
      </c>
      <c r="J258" s="9">
        <f t="shared" ref="J258:L258" si="341">+J259+J260</f>
        <v>0</v>
      </c>
      <c r="K258" s="9">
        <f t="shared" ref="K258" si="342">+K259+K260</f>
        <v>0</v>
      </c>
      <c r="L258" s="9">
        <f t="shared" si="341"/>
        <v>0</v>
      </c>
      <c r="M258" s="9">
        <f t="shared" ref="M258" si="343">+M259+M260</f>
        <v>0</v>
      </c>
      <c r="N258" s="9">
        <f t="shared" si="338"/>
        <v>0</v>
      </c>
      <c r="O258" s="9">
        <f t="shared" si="338"/>
        <v>0</v>
      </c>
    </row>
    <row r="259" spans="1:15" ht="30" x14ac:dyDescent="0.25">
      <c r="A259" s="5" t="s">
        <v>187</v>
      </c>
      <c r="B259" s="3" t="s">
        <v>190</v>
      </c>
      <c r="C259" s="15">
        <v>0</v>
      </c>
      <c r="D259" s="15">
        <v>0</v>
      </c>
      <c r="E259" s="15">
        <v>0</v>
      </c>
      <c r="F259" s="15">
        <v>0</v>
      </c>
      <c r="G259" s="15">
        <v>0</v>
      </c>
      <c r="H259" s="15">
        <v>0</v>
      </c>
      <c r="I259" s="15">
        <v>0</v>
      </c>
      <c r="J259" s="15">
        <v>0</v>
      </c>
      <c r="K259" s="15">
        <v>0</v>
      </c>
      <c r="L259" s="15">
        <v>0</v>
      </c>
      <c r="M259" s="15">
        <v>0</v>
      </c>
      <c r="N259" s="15">
        <f t="shared" ref="N259:N260" si="344">+E259+F259+G259+H259+I259+J259+K259+L259+M259</f>
        <v>0</v>
      </c>
      <c r="O259" s="15">
        <f>+D259-N259</f>
        <v>0</v>
      </c>
    </row>
    <row r="260" spans="1:15" x14ac:dyDescent="0.25">
      <c r="A260" s="5" t="s">
        <v>189</v>
      </c>
      <c r="B260" s="3" t="s">
        <v>250</v>
      </c>
      <c r="C260" s="15">
        <v>150000</v>
      </c>
      <c r="D260" s="15">
        <v>0</v>
      </c>
      <c r="E260" s="15">
        <v>0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  <c r="K260" s="15">
        <v>0</v>
      </c>
      <c r="L260" s="15">
        <v>0</v>
      </c>
      <c r="M260" s="15">
        <v>0</v>
      </c>
      <c r="N260" s="15">
        <f t="shared" si="344"/>
        <v>0</v>
      </c>
      <c r="O260" s="15">
        <f>+D260-N260</f>
        <v>0</v>
      </c>
    </row>
    <row r="261" spans="1:15" x14ac:dyDescent="0.25">
      <c r="A261" s="8">
        <v>6</v>
      </c>
      <c r="B261" s="1" t="s">
        <v>23</v>
      </c>
      <c r="C261" s="9">
        <f>+C262</f>
        <v>7000000</v>
      </c>
      <c r="D261" s="9">
        <f>+D262</f>
        <v>6500000</v>
      </c>
      <c r="E261" s="9">
        <f t="shared" ref="E261:O261" si="345">+E262</f>
        <v>0</v>
      </c>
      <c r="F261" s="9">
        <f t="shared" si="345"/>
        <v>0</v>
      </c>
      <c r="G261" s="9">
        <f t="shared" si="345"/>
        <v>0</v>
      </c>
      <c r="H261" s="9">
        <f t="shared" si="345"/>
        <v>0</v>
      </c>
      <c r="I261" s="9">
        <f t="shared" si="345"/>
        <v>0</v>
      </c>
      <c r="J261" s="9">
        <f t="shared" si="345"/>
        <v>0</v>
      </c>
      <c r="K261" s="9">
        <f t="shared" si="345"/>
        <v>0</v>
      </c>
      <c r="L261" s="9">
        <f t="shared" si="345"/>
        <v>0</v>
      </c>
      <c r="M261" s="9">
        <f t="shared" si="345"/>
        <v>0</v>
      </c>
      <c r="N261" s="9">
        <f t="shared" si="345"/>
        <v>0</v>
      </c>
      <c r="O261" s="9">
        <f t="shared" si="345"/>
        <v>6500000</v>
      </c>
    </row>
    <row r="262" spans="1:15" s="2" customFormat="1" ht="30" x14ac:dyDescent="0.25">
      <c r="A262" s="10">
        <v>6.1</v>
      </c>
      <c r="B262" s="2" t="s">
        <v>40</v>
      </c>
      <c r="C262" s="9">
        <f>C263+C265+C264+C266</f>
        <v>7000000</v>
      </c>
      <c r="D262" s="9">
        <f>D263+D265+D264+D266</f>
        <v>6500000</v>
      </c>
      <c r="E262" s="9">
        <f t="shared" ref="E262:O262" si="346">E263+E265+E264+E266</f>
        <v>0</v>
      </c>
      <c r="F262" s="9">
        <f t="shared" ref="F262:G262" si="347">F263+F265+F264+F266</f>
        <v>0</v>
      </c>
      <c r="G262" s="9">
        <f t="shared" si="347"/>
        <v>0</v>
      </c>
      <c r="H262" s="9">
        <f t="shared" ref="H262:I262" si="348">H263+H265+H264+H266</f>
        <v>0</v>
      </c>
      <c r="I262" s="9">
        <f t="shared" si="348"/>
        <v>0</v>
      </c>
      <c r="J262" s="9">
        <f t="shared" ref="J262:L262" si="349">J263+J265+J264+J266</f>
        <v>0</v>
      </c>
      <c r="K262" s="9">
        <f t="shared" ref="K262" si="350">K263+K265+K264+K266</f>
        <v>0</v>
      </c>
      <c r="L262" s="9">
        <f t="shared" si="349"/>
        <v>0</v>
      </c>
      <c r="M262" s="9">
        <f t="shared" ref="M262" si="351">M263+M265+M264+M266</f>
        <v>0</v>
      </c>
      <c r="N262" s="9">
        <f t="shared" si="346"/>
        <v>0</v>
      </c>
      <c r="O262" s="9">
        <f t="shared" si="346"/>
        <v>6500000</v>
      </c>
    </row>
    <row r="263" spans="1:15" ht="45" x14ac:dyDescent="0.25">
      <c r="A263" s="5" t="s">
        <v>196</v>
      </c>
      <c r="B263" s="27" t="s">
        <v>204</v>
      </c>
      <c r="C263" s="15">
        <v>0</v>
      </c>
      <c r="D263" s="15">
        <v>0</v>
      </c>
      <c r="E263" s="15">
        <v>0</v>
      </c>
      <c r="F263" s="15">
        <v>0</v>
      </c>
      <c r="G263" s="15">
        <v>0</v>
      </c>
      <c r="H263" s="15">
        <v>0</v>
      </c>
      <c r="I263" s="15">
        <v>0</v>
      </c>
      <c r="J263" s="15">
        <v>0</v>
      </c>
      <c r="K263" s="15">
        <v>0</v>
      </c>
      <c r="L263" s="15">
        <v>0</v>
      </c>
      <c r="M263" s="15">
        <v>0</v>
      </c>
      <c r="N263" s="15">
        <f t="shared" ref="N263:N265" si="352">+E263+F263+G263+H263+I263+J263+K263+L263+M263</f>
        <v>0</v>
      </c>
      <c r="O263" s="15">
        <f>+D263-N263</f>
        <v>0</v>
      </c>
    </row>
    <row r="264" spans="1:15" ht="30" x14ac:dyDescent="0.25">
      <c r="A264" s="5" t="s">
        <v>197</v>
      </c>
      <c r="B264" s="3" t="s">
        <v>277</v>
      </c>
      <c r="C264" s="15">
        <v>0</v>
      </c>
      <c r="D264" s="15">
        <v>0</v>
      </c>
      <c r="E264" s="15">
        <v>0</v>
      </c>
      <c r="F264" s="15">
        <v>0</v>
      </c>
      <c r="G264" s="15">
        <v>0</v>
      </c>
      <c r="H264" s="15">
        <v>0</v>
      </c>
      <c r="I264" s="15">
        <v>0</v>
      </c>
      <c r="J264" s="15">
        <v>0</v>
      </c>
      <c r="K264" s="15">
        <v>0</v>
      </c>
      <c r="L264" s="15">
        <v>0</v>
      </c>
      <c r="M264" s="15">
        <v>0</v>
      </c>
      <c r="N264" s="15">
        <f t="shared" si="352"/>
        <v>0</v>
      </c>
      <c r="O264" s="15">
        <f>+D264-N264</f>
        <v>0</v>
      </c>
    </row>
    <row r="265" spans="1:15" ht="30" x14ac:dyDescent="0.25">
      <c r="A265" s="5" t="s">
        <v>198</v>
      </c>
      <c r="B265" s="5" t="s">
        <v>216</v>
      </c>
      <c r="C265" s="15">
        <v>7000000</v>
      </c>
      <c r="D265" s="15">
        <v>6500000</v>
      </c>
      <c r="E265" s="15">
        <v>0</v>
      </c>
      <c r="F265" s="15">
        <v>0</v>
      </c>
      <c r="G265" s="15">
        <v>0</v>
      </c>
      <c r="H265" s="15">
        <v>0</v>
      </c>
      <c r="I265" s="15">
        <v>0</v>
      </c>
      <c r="J265" s="15">
        <v>0</v>
      </c>
      <c r="K265" s="15">
        <v>0</v>
      </c>
      <c r="L265" s="15">
        <v>0</v>
      </c>
      <c r="M265" s="15">
        <v>0</v>
      </c>
      <c r="N265" s="15">
        <f t="shared" si="352"/>
        <v>0</v>
      </c>
      <c r="O265" s="15">
        <f>+D265-N265</f>
        <v>6500000</v>
      </c>
    </row>
    <row r="266" spans="1:15" ht="45" x14ac:dyDescent="0.25">
      <c r="A266" s="5" t="s">
        <v>199</v>
      </c>
      <c r="B266" s="5" t="s">
        <v>293</v>
      </c>
      <c r="C266" s="15">
        <v>0</v>
      </c>
      <c r="D266" s="15">
        <v>0</v>
      </c>
      <c r="E266" s="15">
        <v>0</v>
      </c>
      <c r="F266" s="15">
        <v>0</v>
      </c>
      <c r="G266" s="15">
        <v>0</v>
      </c>
      <c r="H266" s="15">
        <v>0</v>
      </c>
      <c r="I266" s="15">
        <v>0</v>
      </c>
      <c r="J266" s="15">
        <v>0</v>
      </c>
      <c r="K266" s="15">
        <v>0</v>
      </c>
      <c r="L266" s="15">
        <v>0</v>
      </c>
      <c r="M266" s="15">
        <v>0</v>
      </c>
      <c r="N266" s="15">
        <f t="shared" ref="N266" si="353">+E266+F266+G266+H266+I266+J266+K266+L266+M266</f>
        <v>0</v>
      </c>
      <c r="O266" s="15">
        <f>+D266-N266</f>
        <v>0</v>
      </c>
    </row>
    <row r="267" spans="1:15" s="2" customFormat="1" x14ac:dyDescent="0.25">
      <c r="A267" s="10"/>
      <c r="C267" s="9"/>
      <c r="D267" s="9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1:15" s="12" customFormat="1" ht="30.75" customHeight="1" x14ac:dyDescent="0.25">
      <c r="A268" s="39" t="s">
        <v>292</v>
      </c>
      <c r="B268" s="39"/>
      <c r="C268" s="25">
        <f>+C269+C272</f>
        <v>2270546</v>
      </c>
      <c r="D268" s="25">
        <f>+D269+D272</f>
        <v>2598103</v>
      </c>
      <c r="E268" s="25">
        <f t="shared" ref="E268:O268" si="354">+E269+E272</f>
        <v>0</v>
      </c>
      <c r="F268" s="25">
        <f t="shared" ref="F268:G268" si="355">+F269+F272</f>
        <v>99091.49</v>
      </c>
      <c r="G268" s="25">
        <f t="shared" si="355"/>
        <v>40855.289999999994</v>
      </c>
      <c r="H268" s="25">
        <f t="shared" ref="H268:I268" si="356">+H269+H272</f>
        <v>643366.63</v>
      </c>
      <c r="I268" s="25">
        <f t="shared" si="356"/>
        <v>109341.59999999998</v>
      </c>
      <c r="J268" s="25">
        <f t="shared" ref="J268:L268" si="357">+J269+J272</f>
        <v>32287.890000000014</v>
      </c>
      <c r="K268" s="25">
        <f t="shared" ref="K268" si="358">+K269+K272</f>
        <v>0</v>
      </c>
      <c r="L268" s="25">
        <f t="shared" si="357"/>
        <v>0</v>
      </c>
      <c r="M268" s="25">
        <f t="shared" ref="M268" si="359">+M269+M272</f>
        <v>38764.69</v>
      </c>
      <c r="N268" s="25">
        <f>+N269+N272</f>
        <v>963707.59000000008</v>
      </c>
      <c r="O268" s="25">
        <f t="shared" si="354"/>
        <v>1634395.41</v>
      </c>
    </row>
    <row r="269" spans="1:15" s="2" customFormat="1" x14ac:dyDescent="0.25">
      <c r="A269" s="8">
        <v>2</v>
      </c>
      <c r="B269" s="1" t="s">
        <v>6</v>
      </c>
      <c r="C269" s="9">
        <f>+C270</f>
        <v>2270546</v>
      </c>
      <c r="D269" s="9">
        <f>+D270</f>
        <v>2598103</v>
      </c>
      <c r="E269" s="9">
        <f t="shared" ref="E269:O270" si="360">+E270</f>
        <v>0</v>
      </c>
      <c r="F269" s="9">
        <f t="shared" si="360"/>
        <v>99091.49</v>
      </c>
      <c r="G269" s="9">
        <f t="shared" si="360"/>
        <v>40855.289999999994</v>
      </c>
      <c r="H269" s="9">
        <f t="shared" si="360"/>
        <v>643366.63</v>
      </c>
      <c r="I269" s="9">
        <f t="shared" si="360"/>
        <v>109341.59999999998</v>
      </c>
      <c r="J269" s="9">
        <f t="shared" si="360"/>
        <v>32287.890000000014</v>
      </c>
      <c r="K269" s="9">
        <f t="shared" si="360"/>
        <v>0</v>
      </c>
      <c r="L269" s="9">
        <f t="shared" si="360"/>
        <v>0</v>
      </c>
      <c r="M269" s="9">
        <f t="shared" si="360"/>
        <v>38764.69</v>
      </c>
      <c r="N269" s="9">
        <f t="shared" si="360"/>
        <v>963707.59000000008</v>
      </c>
      <c r="O269" s="9">
        <f t="shared" si="360"/>
        <v>1634395.41</v>
      </c>
    </row>
    <row r="270" spans="1:15" s="2" customFormat="1" x14ac:dyDescent="0.25">
      <c r="A270" s="10">
        <v>2.6</v>
      </c>
      <c r="B270" s="2" t="s">
        <v>8</v>
      </c>
      <c r="C270" s="9">
        <f>+C271</f>
        <v>2270546</v>
      </c>
      <c r="D270" s="9">
        <f>+D271</f>
        <v>2598103</v>
      </c>
      <c r="E270" s="9">
        <f t="shared" ref="E270:M270" si="361">+E271</f>
        <v>0</v>
      </c>
      <c r="F270" s="9">
        <f t="shared" si="361"/>
        <v>99091.49</v>
      </c>
      <c r="G270" s="9">
        <f t="shared" si="361"/>
        <v>40855.289999999994</v>
      </c>
      <c r="H270" s="9">
        <f t="shared" si="361"/>
        <v>643366.63</v>
      </c>
      <c r="I270" s="9">
        <f t="shared" si="361"/>
        <v>109341.59999999998</v>
      </c>
      <c r="J270" s="9">
        <f t="shared" si="361"/>
        <v>32287.890000000014</v>
      </c>
      <c r="K270" s="9">
        <f t="shared" si="361"/>
        <v>0</v>
      </c>
      <c r="L270" s="9">
        <f t="shared" si="361"/>
        <v>0</v>
      </c>
      <c r="M270" s="9">
        <f t="shared" si="361"/>
        <v>38764.69</v>
      </c>
      <c r="N270" s="9">
        <f t="shared" si="360"/>
        <v>963707.59000000008</v>
      </c>
      <c r="O270" s="9">
        <f t="shared" si="360"/>
        <v>1634395.41</v>
      </c>
    </row>
    <row r="271" spans="1:15" x14ac:dyDescent="0.25">
      <c r="A271" s="5" t="s">
        <v>94</v>
      </c>
      <c r="B271" s="3" t="s">
        <v>8</v>
      </c>
      <c r="C271" s="15">
        <v>2270546</v>
      </c>
      <c r="D271" s="15">
        <v>2598103</v>
      </c>
      <c r="E271" s="15">
        <v>0</v>
      </c>
      <c r="F271" s="15">
        <v>99091.49</v>
      </c>
      <c r="G271" s="15">
        <f>139946.78-99091.49</f>
        <v>40855.289999999994</v>
      </c>
      <c r="H271" s="15">
        <f>783313.41-139946.78</f>
        <v>643366.63</v>
      </c>
      <c r="I271" s="15">
        <f>892655.01-783313.41</f>
        <v>109341.59999999998</v>
      </c>
      <c r="J271" s="15">
        <f>924942.9-892655.01</f>
        <v>32287.890000000014</v>
      </c>
      <c r="K271" s="15">
        <v>0</v>
      </c>
      <c r="L271" s="15">
        <v>0</v>
      </c>
      <c r="M271" s="15">
        <v>38764.69</v>
      </c>
      <c r="N271" s="15">
        <f t="shared" ref="N271" si="362">+E271+F271+G271+H271+I271+J271+K271+L271+M271</f>
        <v>963707.59000000008</v>
      </c>
      <c r="O271" s="15">
        <f>+D271-N271</f>
        <v>1634395.41</v>
      </c>
    </row>
    <row r="272" spans="1:15" s="2" customFormat="1" x14ac:dyDescent="0.25">
      <c r="A272" s="8">
        <v>3</v>
      </c>
      <c r="B272" s="1" t="s">
        <v>10</v>
      </c>
      <c r="C272" s="9">
        <f>+C273</f>
        <v>0</v>
      </c>
      <c r="D272" s="9">
        <f>+D273</f>
        <v>0</v>
      </c>
      <c r="E272" s="9">
        <f t="shared" ref="E272:O273" si="363">+E273</f>
        <v>0</v>
      </c>
      <c r="F272" s="9">
        <f t="shared" si="363"/>
        <v>0</v>
      </c>
      <c r="G272" s="9">
        <f t="shared" si="363"/>
        <v>0</v>
      </c>
      <c r="H272" s="9">
        <f t="shared" si="363"/>
        <v>0</v>
      </c>
      <c r="I272" s="9">
        <f t="shared" si="363"/>
        <v>0</v>
      </c>
      <c r="J272" s="9">
        <f t="shared" si="363"/>
        <v>0</v>
      </c>
      <c r="K272" s="9">
        <f t="shared" si="363"/>
        <v>0</v>
      </c>
      <c r="L272" s="9">
        <f t="shared" si="363"/>
        <v>0</v>
      </c>
      <c r="M272" s="9">
        <f t="shared" si="363"/>
        <v>0</v>
      </c>
      <c r="N272" s="9">
        <f t="shared" si="363"/>
        <v>0</v>
      </c>
      <c r="O272" s="9">
        <f t="shared" si="363"/>
        <v>0</v>
      </c>
    </row>
    <row r="273" spans="1:15" s="2" customFormat="1" ht="30" x14ac:dyDescent="0.25">
      <c r="A273" s="10">
        <v>3.4</v>
      </c>
      <c r="B273" s="2" t="s">
        <v>34</v>
      </c>
      <c r="C273" s="9">
        <f>+C274</f>
        <v>0</v>
      </c>
      <c r="D273" s="9">
        <f>+D274</f>
        <v>0</v>
      </c>
      <c r="E273" s="9">
        <f t="shared" si="363"/>
        <v>0</v>
      </c>
      <c r="F273" s="9">
        <f t="shared" si="363"/>
        <v>0</v>
      </c>
      <c r="G273" s="9">
        <f t="shared" si="363"/>
        <v>0</v>
      </c>
      <c r="H273" s="9">
        <f t="shared" si="363"/>
        <v>0</v>
      </c>
      <c r="I273" s="9">
        <f t="shared" si="363"/>
        <v>0</v>
      </c>
      <c r="J273" s="9">
        <f t="shared" si="363"/>
        <v>0</v>
      </c>
      <c r="K273" s="9">
        <f t="shared" si="363"/>
        <v>0</v>
      </c>
      <c r="L273" s="9">
        <f t="shared" si="363"/>
        <v>0</v>
      </c>
      <c r="M273" s="9">
        <f t="shared" si="363"/>
        <v>0</v>
      </c>
      <c r="N273" s="9">
        <f t="shared" si="363"/>
        <v>0</v>
      </c>
      <c r="O273" s="9">
        <f t="shared" si="363"/>
        <v>0</v>
      </c>
    </row>
    <row r="274" spans="1:15" x14ac:dyDescent="0.25">
      <c r="A274" s="5" t="s">
        <v>135</v>
      </c>
      <c r="B274" s="3" t="s">
        <v>136</v>
      </c>
      <c r="C274" s="15">
        <v>0</v>
      </c>
      <c r="D274" s="15">
        <v>0</v>
      </c>
      <c r="E274" s="15">
        <v>0</v>
      </c>
      <c r="F274" s="15">
        <v>0</v>
      </c>
      <c r="G274" s="15">
        <v>0</v>
      </c>
      <c r="H274" s="15">
        <v>0</v>
      </c>
      <c r="I274" s="15">
        <v>0</v>
      </c>
      <c r="J274" s="15">
        <v>0</v>
      </c>
      <c r="K274" s="15">
        <v>0</v>
      </c>
      <c r="L274" s="15">
        <v>0</v>
      </c>
      <c r="M274" s="15">
        <v>0</v>
      </c>
      <c r="N274" s="15">
        <f t="shared" ref="N274" si="364">+E274+F274+G274+H274+I274+J274+K274+L274+M274</f>
        <v>0</v>
      </c>
      <c r="O274" s="15">
        <f t="shared" ref="O274" si="365">+C274-N274</f>
        <v>0</v>
      </c>
    </row>
    <row r="275" spans="1:15" x14ac:dyDescent="0.25">
      <c r="A275" s="10"/>
      <c r="B275" s="2"/>
      <c r="C275" s="15"/>
      <c r="D275" s="15"/>
    </row>
    <row r="276" spans="1:15" s="12" customFormat="1" ht="32.25" customHeight="1" x14ac:dyDescent="0.25">
      <c r="A276" s="40" t="s">
        <v>44</v>
      </c>
      <c r="B276" s="40"/>
      <c r="C276" s="26">
        <f>+C277</f>
        <v>5140797</v>
      </c>
      <c r="D276" s="26">
        <f t="shared" ref="D276:O276" si="366">+D277</f>
        <v>5373281</v>
      </c>
      <c r="E276" s="26">
        <f t="shared" si="366"/>
        <v>397363.57</v>
      </c>
      <c r="F276" s="26">
        <f t="shared" si="366"/>
        <v>3020.4099999999744</v>
      </c>
      <c r="G276" s="26">
        <f t="shared" si="366"/>
        <v>781028.09</v>
      </c>
      <c r="H276" s="26">
        <f t="shared" si="366"/>
        <v>410529.25</v>
      </c>
      <c r="I276" s="26">
        <f t="shared" si="366"/>
        <v>382820.08999999985</v>
      </c>
      <c r="J276" s="26">
        <f t="shared" si="366"/>
        <v>381887.90000000014</v>
      </c>
      <c r="K276" s="26">
        <f t="shared" si="366"/>
        <v>304736.67</v>
      </c>
      <c r="L276" s="26">
        <f t="shared" si="366"/>
        <v>252515.74</v>
      </c>
      <c r="M276" s="26">
        <f t="shared" si="366"/>
        <v>227338.32</v>
      </c>
      <c r="N276" s="26">
        <f>+N277</f>
        <v>3141240.0399999996</v>
      </c>
      <c r="O276" s="26">
        <f t="shared" si="366"/>
        <v>2232040.9600000004</v>
      </c>
    </row>
    <row r="277" spans="1:15" s="2" customFormat="1" x14ac:dyDescent="0.25">
      <c r="A277" s="8">
        <v>2</v>
      </c>
      <c r="B277" s="1" t="s">
        <v>6</v>
      </c>
      <c r="C277" s="9">
        <f>+C278</f>
        <v>5140797</v>
      </c>
      <c r="D277" s="9">
        <f>+D278</f>
        <v>5373281</v>
      </c>
      <c r="E277" s="9">
        <f t="shared" ref="E277:O277" si="367">+E278</f>
        <v>397363.57</v>
      </c>
      <c r="F277" s="9">
        <f t="shared" si="367"/>
        <v>3020.4099999999744</v>
      </c>
      <c r="G277" s="9">
        <f t="shared" si="367"/>
        <v>781028.09</v>
      </c>
      <c r="H277" s="9">
        <f t="shared" si="367"/>
        <v>410529.25</v>
      </c>
      <c r="I277" s="9">
        <f t="shared" si="367"/>
        <v>382820.08999999985</v>
      </c>
      <c r="J277" s="9">
        <f t="shared" si="367"/>
        <v>381887.90000000014</v>
      </c>
      <c r="K277" s="9">
        <f t="shared" si="367"/>
        <v>304736.67</v>
      </c>
      <c r="L277" s="9">
        <f t="shared" si="367"/>
        <v>252515.74</v>
      </c>
      <c r="M277" s="9">
        <f t="shared" si="367"/>
        <v>227338.32</v>
      </c>
      <c r="N277" s="9">
        <f t="shared" si="367"/>
        <v>3141240.0399999996</v>
      </c>
      <c r="O277" s="9">
        <f t="shared" si="367"/>
        <v>2232040.9600000004</v>
      </c>
    </row>
    <row r="278" spans="1:15" s="2" customFormat="1" x14ac:dyDescent="0.25">
      <c r="A278" s="10">
        <v>2.6</v>
      </c>
      <c r="B278" s="2" t="s">
        <v>8</v>
      </c>
      <c r="C278" s="9">
        <f t="shared" ref="C278:M278" si="368">+C279</f>
        <v>5140797</v>
      </c>
      <c r="D278" s="9">
        <f>+D279</f>
        <v>5373281</v>
      </c>
      <c r="E278" s="9">
        <f t="shared" si="368"/>
        <v>397363.57</v>
      </c>
      <c r="F278" s="9">
        <f t="shared" si="368"/>
        <v>3020.4099999999744</v>
      </c>
      <c r="G278" s="9">
        <f t="shared" si="368"/>
        <v>781028.09</v>
      </c>
      <c r="H278" s="9">
        <f t="shared" si="368"/>
        <v>410529.25</v>
      </c>
      <c r="I278" s="9">
        <f t="shared" si="368"/>
        <v>382820.08999999985</v>
      </c>
      <c r="J278" s="9">
        <f t="shared" si="368"/>
        <v>381887.90000000014</v>
      </c>
      <c r="K278" s="9">
        <f t="shared" si="368"/>
        <v>304736.67</v>
      </c>
      <c r="L278" s="9">
        <f t="shared" si="368"/>
        <v>252515.74</v>
      </c>
      <c r="M278" s="9">
        <f t="shared" si="368"/>
        <v>227338.32</v>
      </c>
      <c r="N278" s="9">
        <f t="shared" ref="N278:O278" si="369">+N279</f>
        <v>3141240.0399999996</v>
      </c>
      <c r="O278" s="9">
        <f t="shared" si="369"/>
        <v>2232040.9600000004</v>
      </c>
    </row>
    <row r="279" spans="1:15" x14ac:dyDescent="0.25">
      <c r="A279" s="5" t="s">
        <v>94</v>
      </c>
      <c r="B279" s="3" t="s">
        <v>8</v>
      </c>
      <c r="C279" s="15">
        <v>5140797</v>
      </c>
      <c r="D279" s="15">
        <v>5373281</v>
      </c>
      <c r="E279" s="15">
        <v>397363.57</v>
      </c>
      <c r="F279" s="15">
        <f>400383.98-397363.57</f>
        <v>3020.4099999999744</v>
      </c>
      <c r="G279" s="15">
        <f>1181412.07-397363.57-3020.41</f>
        <v>781028.09</v>
      </c>
      <c r="H279" s="15">
        <f>1591941.32-1181412.07</f>
        <v>410529.25</v>
      </c>
      <c r="I279" s="15">
        <f>1974761.41-1591941.32</f>
        <v>382820.08999999985</v>
      </c>
      <c r="J279" s="15">
        <f>2356649.31-1974761.41</f>
        <v>381887.90000000014</v>
      </c>
      <c r="K279" s="15">
        <v>304736.67</v>
      </c>
      <c r="L279" s="15">
        <v>252515.74</v>
      </c>
      <c r="M279" s="15">
        <v>227338.32</v>
      </c>
      <c r="N279" s="15">
        <f t="shared" ref="N279" si="370">+E279+F279+G279+H279+I279+J279+K279+L279+M279</f>
        <v>3141240.0399999996</v>
      </c>
      <c r="O279" s="15">
        <f>+D279-N279</f>
        <v>2232040.9600000004</v>
      </c>
    </row>
    <row r="280" spans="1:15" x14ac:dyDescent="0.25">
      <c r="A280" s="10"/>
      <c r="B280" s="2"/>
      <c r="C280" s="15"/>
      <c r="D280" s="15"/>
    </row>
    <row r="281" spans="1:15" s="12" customFormat="1" ht="15.75" x14ac:dyDescent="0.25">
      <c r="A281" s="39" t="s">
        <v>45</v>
      </c>
      <c r="B281" s="39"/>
      <c r="C281" s="21">
        <f>+C282+C293</f>
        <v>741740</v>
      </c>
      <c r="D281" s="21">
        <f t="shared" ref="D281:O281" si="371">+D282+D293</f>
        <v>793000</v>
      </c>
      <c r="E281" s="21">
        <f t="shared" si="371"/>
        <v>0</v>
      </c>
      <c r="F281" s="21">
        <f t="shared" si="371"/>
        <v>0</v>
      </c>
      <c r="G281" s="21">
        <f t="shared" si="371"/>
        <v>146550.64000000001</v>
      </c>
      <c r="H281" s="21">
        <f t="shared" si="371"/>
        <v>189685.52000000002</v>
      </c>
      <c r="I281" s="21">
        <f t="shared" si="371"/>
        <v>64799.94</v>
      </c>
      <c r="J281" s="21">
        <f t="shared" si="371"/>
        <v>146215.37</v>
      </c>
      <c r="K281" s="21">
        <f t="shared" si="371"/>
        <v>130667.24</v>
      </c>
      <c r="L281" s="21">
        <f t="shared" si="371"/>
        <v>76389.08</v>
      </c>
      <c r="M281" s="21">
        <f t="shared" si="371"/>
        <v>0</v>
      </c>
      <c r="N281" s="21">
        <f t="shared" si="371"/>
        <v>754307.79</v>
      </c>
      <c r="O281" s="21">
        <f t="shared" si="371"/>
        <v>38692.209999999977</v>
      </c>
    </row>
    <row r="282" spans="1:15" s="2" customFormat="1" x14ac:dyDescent="0.25">
      <c r="A282" s="8">
        <v>2</v>
      </c>
      <c r="B282" s="1" t="s">
        <v>6</v>
      </c>
      <c r="C282" s="9">
        <f t="shared" ref="C282:O282" si="372">+C283+C288+C291</f>
        <v>659455</v>
      </c>
      <c r="D282" s="9">
        <f t="shared" si="372"/>
        <v>697652.30999999994</v>
      </c>
      <c r="E282" s="9">
        <f t="shared" si="372"/>
        <v>0</v>
      </c>
      <c r="F282" s="9">
        <f t="shared" si="372"/>
        <v>0</v>
      </c>
      <c r="G282" s="9">
        <f t="shared" si="372"/>
        <v>146550.64000000001</v>
      </c>
      <c r="H282" s="9">
        <f t="shared" si="372"/>
        <v>159612.52000000002</v>
      </c>
      <c r="I282" s="9">
        <f t="shared" si="372"/>
        <v>62111.14</v>
      </c>
      <c r="J282" s="9">
        <f t="shared" si="372"/>
        <v>146045.37</v>
      </c>
      <c r="K282" s="9">
        <f t="shared" si="372"/>
        <v>88251.35</v>
      </c>
      <c r="L282" s="9">
        <f t="shared" si="372"/>
        <v>61665.2</v>
      </c>
      <c r="M282" s="9">
        <f t="shared" si="372"/>
        <v>0</v>
      </c>
      <c r="N282" s="9">
        <f t="shared" si="372"/>
        <v>664236.22</v>
      </c>
      <c r="O282" s="9">
        <f t="shared" si="372"/>
        <v>33416.089999999982</v>
      </c>
    </row>
    <row r="283" spans="1:15" s="2" customFormat="1" ht="45" x14ac:dyDescent="0.25">
      <c r="A283" s="7">
        <v>2.1</v>
      </c>
      <c r="B283" s="2" t="s">
        <v>49</v>
      </c>
      <c r="C283" s="9">
        <f t="shared" ref="C283:O283" si="373">+C284+C287+C285+C286</f>
        <v>489220</v>
      </c>
      <c r="D283" s="9">
        <f t="shared" si="373"/>
        <v>543474.97</v>
      </c>
      <c r="E283" s="9">
        <f t="shared" si="373"/>
        <v>0</v>
      </c>
      <c r="F283" s="9">
        <f t="shared" si="373"/>
        <v>0</v>
      </c>
      <c r="G283" s="9">
        <f t="shared" si="373"/>
        <v>107909.3</v>
      </c>
      <c r="H283" s="9">
        <f t="shared" si="373"/>
        <v>44076.520000000004</v>
      </c>
      <c r="I283" s="9">
        <f t="shared" si="373"/>
        <v>62111.14</v>
      </c>
      <c r="J283" s="9">
        <f t="shared" si="373"/>
        <v>146045.37</v>
      </c>
      <c r="K283" s="9">
        <f t="shared" si="373"/>
        <v>88251.35</v>
      </c>
      <c r="L283" s="9">
        <f t="shared" si="373"/>
        <v>61665.2</v>
      </c>
      <c r="M283" s="9">
        <f t="shared" si="373"/>
        <v>0</v>
      </c>
      <c r="N283" s="9">
        <f t="shared" si="373"/>
        <v>510058.88</v>
      </c>
      <c r="O283" s="9">
        <f t="shared" si="373"/>
        <v>33416.089999999982</v>
      </c>
    </row>
    <row r="284" spans="1:15" ht="30" x14ac:dyDescent="0.25">
      <c r="A284" s="5" t="s">
        <v>76</v>
      </c>
      <c r="B284" s="3" t="s">
        <v>81</v>
      </c>
      <c r="C284" s="15">
        <v>280090</v>
      </c>
      <c r="D284" s="14">
        <v>384299.8</v>
      </c>
      <c r="E284" s="15">
        <v>0</v>
      </c>
      <c r="F284" s="15">
        <v>0</v>
      </c>
      <c r="G284" s="15">
        <v>76053.59</v>
      </c>
      <c r="H284" s="14">
        <v>28176.400000000001</v>
      </c>
      <c r="I284" s="14">
        <v>62111.14</v>
      </c>
      <c r="J284" s="14">
        <v>114378.3</v>
      </c>
      <c r="K284" s="15">
        <v>33499.08</v>
      </c>
      <c r="L284" s="15">
        <v>44413.68</v>
      </c>
      <c r="M284" s="15">
        <v>0</v>
      </c>
      <c r="N284" s="15">
        <f t="shared" ref="N284:N287" si="374">+E284+F284+G284+H284+I284+J284+K284+L284+M284</f>
        <v>358632.19</v>
      </c>
      <c r="O284" s="15">
        <f>+D284-N284</f>
        <v>25667.609999999986</v>
      </c>
    </row>
    <row r="285" spans="1:15" ht="30" x14ac:dyDescent="0.25">
      <c r="A285" s="5" t="s">
        <v>77</v>
      </c>
      <c r="B285" s="3" t="s">
        <v>252</v>
      </c>
      <c r="C285" s="15">
        <v>0</v>
      </c>
      <c r="D285" s="15">
        <v>0</v>
      </c>
      <c r="E285" s="15">
        <v>0</v>
      </c>
      <c r="F285" s="15">
        <v>0</v>
      </c>
      <c r="G285" s="15">
        <v>0</v>
      </c>
      <c r="H285" s="15">
        <v>0</v>
      </c>
      <c r="I285" s="15">
        <v>0</v>
      </c>
      <c r="J285" s="15">
        <v>0</v>
      </c>
      <c r="K285" s="15">
        <v>0</v>
      </c>
      <c r="L285" s="15">
        <v>0</v>
      </c>
      <c r="M285" s="15">
        <v>0</v>
      </c>
      <c r="N285" s="15">
        <f t="shared" si="374"/>
        <v>0</v>
      </c>
      <c r="O285" s="15">
        <f>+D285-N285</f>
        <v>0</v>
      </c>
    </row>
    <row r="286" spans="1:15" ht="45" x14ac:dyDescent="0.25">
      <c r="A286" s="5" t="s">
        <v>78</v>
      </c>
      <c r="B286" s="3" t="s">
        <v>268</v>
      </c>
      <c r="C286" s="15">
        <v>106331</v>
      </c>
      <c r="D286" s="14">
        <v>29573.48</v>
      </c>
      <c r="E286" s="15">
        <v>0</v>
      </c>
      <c r="F286" s="15">
        <v>0</v>
      </c>
      <c r="G286" s="15">
        <v>8413.89</v>
      </c>
      <c r="H286" s="14">
        <v>15900.12</v>
      </c>
      <c r="I286" s="14">
        <v>0</v>
      </c>
      <c r="J286" s="14">
        <v>0</v>
      </c>
      <c r="K286" s="15">
        <v>5259.47</v>
      </c>
      <c r="L286" s="15">
        <v>0</v>
      </c>
      <c r="M286" s="15">
        <v>0</v>
      </c>
      <c r="N286" s="15">
        <f t="shared" si="374"/>
        <v>29573.480000000003</v>
      </c>
      <c r="O286" s="15">
        <f>+D286-N286</f>
        <v>0</v>
      </c>
    </row>
    <row r="287" spans="1:15" x14ac:dyDescent="0.25">
      <c r="A287" s="5" t="s">
        <v>80</v>
      </c>
      <c r="B287" s="3" t="s">
        <v>85</v>
      </c>
      <c r="C287" s="15">
        <v>102799</v>
      </c>
      <c r="D287" s="14">
        <v>129601.69</v>
      </c>
      <c r="E287" s="15">
        <v>0</v>
      </c>
      <c r="F287" s="15">
        <v>0</v>
      </c>
      <c r="G287" s="15">
        <v>23441.82</v>
      </c>
      <c r="H287" s="14">
        <v>0</v>
      </c>
      <c r="I287" s="14">
        <v>0</v>
      </c>
      <c r="J287" s="14">
        <v>31667.07</v>
      </c>
      <c r="K287" s="15">
        <v>49492.800000000003</v>
      </c>
      <c r="L287" s="15">
        <v>17251.52</v>
      </c>
      <c r="M287" s="15">
        <v>0</v>
      </c>
      <c r="N287" s="15">
        <f t="shared" si="374"/>
        <v>121853.21</v>
      </c>
      <c r="O287" s="15">
        <f>+D287-N287</f>
        <v>7748.4799999999959</v>
      </c>
    </row>
    <row r="288" spans="1:15" s="2" customFormat="1" ht="30" x14ac:dyDescent="0.25">
      <c r="A288" s="10">
        <v>2.4</v>
      </c>
      <c r="B288" s="2" t="s">
        <v>29</v>
      </c>
      <c r="C288" s="9">
        <f>+C289+C290</f>
        <v>170235</v>
      </c>
      <c r="D288" s="9">
        <f>+D289+D290</f>
        <v>154177.34</v>
      </c>
      <c r="E288" s="9">
        <f t="shared" ref="E288:O288" si="375">+E289+E290</f>
        <v>0</v>
      </c>
      <c r="F288" s="9">
        <f t="shared" ref="F288:G288" si="376">+F289+F290</f>
        <v>0</v>
      </c>
      <c r="G288" s="9">
        <f t="shared" si="376"/>
        <v>38641.339999999997</v>
      </c>
      <c r="H288" s="9">
        <f t="shared" ref="H288:I288" si="377">+H289+H290</f>
        <v>115536</v>
      </c>
      <c r="I288" s="9">
        <f t="shared" si="377"/>
        <v>0</v>
      </c>
      <c r="J288" s="9">
        <f t="shared" ref="J288:L288" si="378">+J289+J290</f>
        <v>0</v>
      </c>
      <c r="K288" s="9">
        <f t="shared" ref="K288" si="379">+K289+K290</f>
        <v>0</v>
      </c>
      <c r="L288" s="9">
        <f t="shared" si="378"/>
        <v>0</v>
      </c>
      <c r="M288" s="9">
        <f t="shared" ref="M288" si="380">+M289+M290</f>
        <v>0</v>
      </c>
      <c r="N288" s="9">
        <f t="shared" si="375"/>
        <v>154177.34</v>
      </c>
      <c r="O288" s="9">
        <f t="shared" si="375"/>
        <v>0</v>
      </c>
    </row>
    <row r="289" spans="1:15" x14ac:dyDescent="0.25">
      <c r="A289" s="5" t="s">
        <v>88</v>
      </c>
      <c r="B289" s="3" t="s">
        <v>90</v>
      </c>
      <c r="C289" s="15">
        <v>170235</v>
      </c>
      <c r="D289" s="14">
        <v>154177.34</v>
      </c>
      <c r="E289" s="15">
        <v>0</v>
      </c>
      <c r="F289" s="15">
        <v>0</v>
      </c>
      <c r="G289" s="15">
        <v>38641.339999999997</v>
      </c>
      <c r="H289" s="14">
        <v>115536</v>
      </c>
      <c r="I289" s="14">
        <v>0</v>
      </c>
      <c r="J289" s="14">
        <v>0</v>
      </c>
      <c r="K289" s="15">
        <v>0</v>
      </c>
      <c r="L289" s="15">
        <v>0</v>
      </c>
      <c r="M289" s="15">
        <v>0</v>
      </c>
      <c r="N289" s="15">
        <f t="shared" ref="N289:N290" si="381">+E289+F289+G289+H289+I289+J289+K289+L289+M289</f>
        <v>154177.34</v>
      </c>
      <c r="O289" s="15">
        <f>+D289-N289</f>
        <v>0</v>
      </c>
    </row>
    <row r="290" spans="1:15" ht="30" x14ac:dyDescent="0.25">
      <c r="A290" s="5" t="s">
        <v>89</v>
      </c>
      <c r="B290" s="3" t="s">
        <v>269</v>
      </c>
      <c r="C290" s="15">
        <v>0</v>
      </c>
      <c r="D290" s="15">
        <v>0</v>
      </c>
      <c r="E290" s="15">
        <v>0</v>
      </c>
      <c r="F290" s="15">
        <v>0</v>
      </c>
      <c r="G290" s="15">
        <v>0</v>
      </c>
      <c r="H290" s="15">
        <v>0</v>
      </c>
      <c r="I290" s="15">
        <v>0</v>
      </c>
      <c r="J290" s="15">
        <v>0</v>
      </c>
      <c r="K290" s="15">
        <v>0</v>
      </c>
      <c r="L290" s="15">
        <v>0</v>
      </c>
      <c r="M290" s="15">
        <v>0</v>
      </c>
      <c r="N290" s="15">
        <f t="shared" si="381"/>
        <v>0</v>
      </c>
      <c r="O290" s="15">
        <f>+D290-N290</f>
        <v>0</v>
      </c>
    </row>
    <row r="291" spans="1:15" s="2" customFormat="1" ht="30" x14ac:dyDescent="0.25">
      <c r="A291" s="10">
        <v>2.9</v>
      </c>
      <c r="B291" s="2" t="s">
        <v>32</v>
      </c>
      <c r="C291" s="9">
        <f>+C292</f>
        <v>0</v>
      </c>
      <c r="D291" s="9">
        <f>+D292</f>
        <v>0</v>
      </c>
      <c r="E291" s="9">
        <f t="shared" ref="E291:O291" si="382">+E292</f>
        <v>0</v>
      </c>
      <c r="F291" s="9">
        <f t="shared" si="382"/>
        <v>0</v>
      </c>
      <c r="G291" s="9">
        <f t="shared" si="382"/>
        <v>0</v>
      </c>
      <c r="H291" s="9">
        <f t="shared" si="382"/>
        <v>0</v>
      </c>
      <c r="I291" s="9">
        <f t="shared" si="382"/>
        <v>0</v>
      </c>
      <c r="J291" s="9">
        <f t="shared" si="382"/>
        <v>0</v>
      </c>
      <c r="K291" s="9">
        <f t="shared" si="382"/>
        <v>0</v>
      </c>
      <c r="L291" s="9">
        <f t="shared" si="382"/>
        <v>0</v>
      </c>
      <c r="M291" s="9">
        <f t="shared" si="382"/>
        <v>0</v>
      </c>
      <c r="N291" s="9">
        <f t="shared" si="382"/>
        <v>0</v>
      </c>
      <c r="O291" s="9">
        <f t="shared" si="382"/>
        <v>0</v>
      </c>
    </row>
    <row r="292" spans="1:15" x14ac:dyDescent="0.25">
      <c r="A292" s="5" t="s">
        <v>105</v>
      </c>
      <c r="B292" s="3" t="s">
        <v>108</v>
      </c>
      <c r="C292" s="15">
        <v>0</v>
      </c>
      <c r="D292" s="15">
        <v>0</v>
      </c>
      <c r="E292" s="15">
        <v>0</v>
      </c>
      <c r="F292" s="15">
        <v>0</v>
      </c>
      <c r="G292" s="15">
        <v>0</v>
      </c>
      <c r="H292" s="15">
        <v>0</v>
      </c>
      <c r="I292" s="15">
        <v>0</v>
      </c>
      <c r="J292" s="15">
        <v>0</v>
      </c>
      <c r="K292" s="15">
        <v>0</v>
      </c>
      <c r="L292" s="15">
        <v>0</v>
      </c>
      <c r="M292" s="15">
        <v>0</v>
      </c>
      <c r="N292" s="15">
        <f t="shared" ref="N292" si="383">+E292+F292+G292+H292+I292+J292+K292+L292+M292</f>
        <v>0</v>
      </c>
      <c r="O292" s="15">
        <f>+D292-N292</f>
        <v>0</v>
      </c>
    </row>
    <row r="293" spans="1:15" s="2" customFormat="1" x14ac:dyDescent="0.25">
      <c r="A293" s="8">
        <v>3</v>
      </c>
      <c r="B293" s="1" t="s">
        <v>10</v>
      </c>
      <c r="C293" s="9">
        <f>+C294+C296</f>
        <v>82285</v>
      </c>
      <c r="D293" s="9">
        <f>+D294+D296</f>
        <v>95347.69</v>
      </c>
      <c r="E293" s="9">
        <f t="shared" ref="E293:O293" si="384">+E294+E296</f>
        <v>0</v>
      </c>
      <c r="F293" s="9">
        <f t="shared" ref="F293:G293" si="385">+F294+F296</f>
        <v>0</v>
      </c>
      <c r="G293" s="9">
        <f t="shared" si="385"/>
        <v>0</v>
      </c>
      <c r="H293" s="9">
        <f t="shared" ref="H293:I293" si="386">+H294+H296</f>
        <v>30073</v>
      </c>
      <c r="I293" s="9">
        <f t="shared" si="386"/>
        <v>2688.8</v>
      </c>
      <c r="J293" s="9">
        <f t="shared" ref="J293:L293" si="387">+J294+J296</f>
        <v>170</v>
      </c>
      <c r="K293" s="9">
        <f t="shared" ref="K293" si="388">+K294+K296</f>
        <v>42415.89</v>
      </c>
      <c r="L293" s="9">
        <f t="shared" si="387"/>
        <v>14723.88</v>
      </c>
      <c r="M293" s="9">
        <f t="shared" ref="M293" si="389">+M294+M296</f>
        <v>0</v>
      </c>
      <c r="N293" s="9">
        <f t="shared" si="384"/>
        <v>90071.57</v>
      </c>
      <c r="O293" s="9">
        <f t="shared" si="384"/>
        <v>5276.1199999999953</v>
      </c>
    </row>
    <row r="294" spans="1:15" s="2" customFormat="1" ht="30" x14ac:dyDescent="0.25">
      <c r="A294" s="10">
        <v>3.5</v>
      </c>
      <c r="B294" s="2" t="s">
        <v>35</v>
      </c>
      <c r="C294" s="9">
        <f>+C295</f>
        <v>41990</v>
      </c>
      <c r="D294" s="9">
        <f>+D295</f>
        <v>1484.8</v>
      </c>
      <c r="E294" s="9">
        <f t="shared" ref="E294:O294" si="390">+E295</f>
        <v>0</v>
      </c>
      <c r="F294" s="9">
        <f t="shared" si="390"/>
        <v>0</v>
      </c>
      <c r="G294" s="9">
        <f t="shared" si="390"/>
        <v>0</v>
      </c>
      <c r="H294" s="9">
        <f t="shared" si="390"/>
        <v>0</v>
      </c>
      <c r="I294" s="9">
        <f t="shared" si="390"/>
        <v>0</v>
      </c>
      <c r="J294" s="9">
        <f t="shared" si="390"/>
        <v>0</v>
      </c>
      <c r="K294" s="9">
        <f t="shared" si="390"/>
        <v>1484.8</v>
      </c>
      <c r="L294" s="9">
        <f t="shared" si="390"/>
        <v>0</v>
      </c>
      <c r="M294" s="9">
        <f t="shared" si="390"/>
        <v>0</v>
      </c>
      <c r="N294" s="9">
        <f t="shared" si="390"/>
        <v>1484.8</v>
      </c>
      <c r="O294" s="9">
        <f t="shared" si="390"/>
        <v>0</v>
      </c>
    </row>
    <row r="295" spans="1:15" ht="30" x14ac:dyDescent="0.25">
      <c r="A295" s="5" t="s">
        <v>137</v>
      </c>
      <c r="B295" s="3" t="s">
        <v>142</v>
      </c>
      <c r="C295" s="15">
        <v>41990</v>
      </c>
      <c r="D295" s="14">
        <v>1484.8</v>
      </c>
      <c r="E295" s="15">
        <v>0</v>
      </c>
      <c r="F295" s="15">
        <v>0</v>
      </c>
      <c r="G295" s="15">
        <v>0</v>
      </c>
      <c r="H295" s="15">
        <v>0</v>
      </c>
      <c r="I295" s="15">
        <v>0</v>
      </c>
      <c r="J295" s="15">
        <v>0</v>
      </c>
      <c r="K295" s="15">
        <v>1484.8</v>
      </c>
      <c r="L295" s="15">
        <v>0</v>
      </c>
      <c r="M295" s="15">
        <v>0</v>
      </c>
      <c r="N295" s="15">
        <f t="shared" ref="N295" si="391">+E295+F295+G295+H295+I295+J295+K295+L295+M295</f>
        <v>1484.8</v>
      </c>
      <c r="O295" s="15">
        <f>+D295-N295</f>
        <v>0</v>
      </c>
    </row>
    <row r="296" spans="1:15" s="2" customFormat="1" x14ac:dyDescent="0.25">
      <c r="A296" s="10">
        <v>3.9</v>
      </c>
      <c r="B296" s="2" t="s">
        <v>15</v>
      </c>
      <c r="C296" s="9">
        <f>+C297</f>
        <v>40295</v>
      </c>
      <c r="D296" s="9">
        <f>+D297</f>
        <v>93862.89</v>
      </c>
      <c r="E296" s="9">
        <f t="shared" ref="E296:O296" si="392">+E297</f>
        <v>0</v>
      </c>
      <c r="F296" s="9">
        <f t="shared" si="392"/>
        <v>0</v>
      </c>
      <c r="G296" s="9">
        <f t="shared" si="392"/>
        <v>0</v>
      </c>
      <c r="H296" s="9">
        <f t="shared" si="392"/>
        <v>30073</v>
      </c>
      <c r="I296" s="9">
        <f t="shared" si="392"/>
        <v>2688.8</v>
      </c>
      <c r="J296" s="9">
        <f t="shared" si="392"/>
        <v>170</v>
      </c>
      <c r="K296" s="9">
        <f t="shared" si="392"/>
        <v>40931.089999999997</v>
      </c>
      <c r="L296" s="9">
        <f t="shared" si="392"/>
        <v>14723.88</v>
      </c>
      <c r="M296" s="9">
        <f t="shared" si="392"/>
        <v>0</v>
      </c>
      <c r="N296" s="9">
        <f t="shared" si="392"/>
        <v>88586.77</v>
      </c>
      <c r="O296" s="9">
        <f t="shared" si="392"/>
        <v>5276.1199999999953</v>
      </c>
    </row>
    <row r="297" spans="1:15" x14ac:dyDescent="0.25">
      <c r="A297" s="5" t="s">
        <v>161</v>
      </c>
      <c r="B297" s="3" t="s">
        <v>15</v>
      </c>
      <c r="C297" s="15">
        <v>40295</v>
      </c>
      <c r="D297" s="14">
        <v>93862.89</v>
      </c>
      <c r="E297" s="15">
        <v>0</v>
      </c>
      <c r="F297" s="15">
        <v>0</v>
      </c>
      <c r="G297" s="15">
        <v>0</v>
      </c>
      <c r="H297" s="14">
        <v>30073</v>
      </c>
      <c r="I297" s="14">
        <v>2688.8</v>
      </c>
      <c r="J297" s="14">
        <v>170</v>
      </c>
      <c r="K297" s="15">
        <v>40931.089999999997</v>
      </c>
      <c r="L297" s="15">
        <v>14723.88</v>
      </c>
      <c r="M297" s="15">
        <v>0</v>
      </c>
      <c r="N297" s="15">
        <f t="shared" ref="N297" si="393">+E297+F297+G297+H297+I297+J297+K297+L297+M297</f>
        <v>88586.77</v>
      </c>
      <c r="O297" s="15">
        <f>+D297-N297</f>
        <v>5276.1199999999953</v>
      </c>
    </row>
    <row r="298" spans="1:15" ht="15.75" customHeight="1" x14ac:dyDescent="0.25">
      <c r="A298" s="10"/>
      <c r="B298" s="2"/>
      <c r="C298" s="15"/>
      <c r="D298" s="15"/>
    </row>
    <row r="299" spans="1:15" s="12" customFormat="1" ht="29.25" customHeight="1" x14ac:dyDescent="0.25">
      <c r="A299" s="40" t="s">
        <v>46</v>
      </c>
      <c r="B299" s="40"/>
      <c r="C299" s="25">
        <f>+C300</f>
        <v>192226</v>
      </c>
      <c r="D299" s="25">
        <f t="shared" ref="D299:O299" si="394">+D300</f>
        <v>190595</v>
      </c>
      <c r="E299" s="25">
        <f t="shared" si="394"/>
        <v>0</v>
      </c>
      <c r="F299" s="25">
        <f t="shared" si="394"/>
        <v>0</v>
      </c>
      <c r="G299" s="25">
        <f t="shared" si="394"/>
        <v>30455.41</v>
      </c>
      <c r="H299" s="25">
        <f t="shared" si="394"/>
        <v>1142.4099999999999</v>
      </c>
      <c r="I299" s="25">
        <f t="shared" si="394"/>
        <v>26735.68</v>
      </c>
      <c r="J299" s="25">
        <f t="shared" si="394"/>
        <v>13488.710000000006</v>
      </c>
      <c r="K299" s="25">
        <f t="shared" si="394"/>
        <v>32915.46</v>
      </c>
      <c r="L299" s="25">
        <f t="shared" si="394"/>
        <v>4776.79</v>
      </c>
      <c r="M299" s="25">
        <f t="shared" si="394"/>
        <v>0</v>
      </c>
      <c r="N299" s="25">
        <f t="shared" si="394"/>
        <v>109514.46</v>
      </c>
      <c r="O299" s="25">
        <f t="shared" si="394"/>
        <v>81080.539999999994</v>
      </c>
    </row>
    <row r="300" spans="1:15" s="2" customFormat="1" x14ac:dyDescent="0.25">
      <c r="A300" s="8">
        <v>2</v>
      </c>
      <c r="B300" s="1" t="s">
        <v>6</v>
      </c>
      <c r="C300" s="9">
        <f>+C301</f>
        <v>192226</v>
      </c>
      <c r="D300" s="9">
        <f>+D301</f>
        <v>190595</v>
      </c>
      <c r="E300" s="9">
        <f t="shared" ref="E300:N300" si="395">+E301</f>
        <v>0</v>
      </c>
      <c r="F300" s="9">
        <f t="shared" si="395"/>
        <v>0</v>
      </c>
      <c r="G300" s="9">
        <f t="shared" si="395"/>
        <v>30455.41</v>
      </c>
      <c r="H300" s="9">
        <f t="shared" si="395"/>
        <v>1142.4099999999999</v>
      </c>
      <c r="I300" s="9">
        <f t="shared" si="395"/>
        <v>26735.68</v>
      </c>
      <c r="J300" s="9">
        <f t="shared" si="395"/>
        <v>13488.710000000006</v>
      </c>
      <c r="K300" s="9">
        <f t="shared" si="395"/>
        <v>32915.46</v>
      </c>
      <c r="L300" s="9">
        <f t="shared" si="395"/>
        <v>4776.79</v>
      </c>
      <c r="M300" s="9">
        <f t="shared" si="395"/>
        <v>0</v>
      </c>
      <c r="N300" s="9">
        <f t="shared" si="395"/>
        <v>109514.46</v>
      </c>
      <c r="O300" s="9">
        <f>+O301</f>
        <v>81080.539999999994</v>
      </c>
    </row>
    <row r="301" spans="1:15" s="2" customFormat="1" ht="45" x14ac:dyDescent="0.25">
      <c r="A301" s="7">
        <v>2.1</v>
      </c>
      <c r="B301" s="2" t="s">
        <v>49</v>
      </c>
      <c r="C301" s="9">
        <f>+C302+C303+C304</f>
        <v>192226</v>
      </c>
      <c r="D301" s="9">
        <f>+D302+D303+D304</f>
        <v>190595</v>
      </c>
      <c r="E301" s="9">
        <f t="shared" ref="E301:N301" si="396">+E302+E303+E304</f>
        <v>0</v>
      </c>
      <c r="F301" s="9">
        <f t="shared" ref="F301:G301" si="397">+F302+F303+F304</f>
        <v>0</v>
      </c>
      <c r="G301" s="9">
        <f t="shared" si="397"/>
        <v>30455.41</v>
      </c>
      <c r="H301" s="9">
        <f t="shared" ref="H301:I301" si="398">+H302+H303+H304</f>
        <v>1142.4099999999999</v>
      </c>
      <c r="I301" s="9">
        <f t="shared" si="398"/>
        <v>26735.68</v>
      </c>
      <c r="J301" s="9">
        <f t="shared" ref="J301:L301" si="399">+J302+J303+J304</f>
        <v>13488.710000000006</v>
      </c>
      <c r="K301" s="9">
        <f t="shared" ref="K301" si="400">+K302+K303+K304</f>
        <v>32915.46</v>
      </c>
      <c r="L301" s="9">
        <f t="shared" si="399"/>
        <v>4776.79</v>
      </c>
      <c r="M301" s="9">
        <f t="shared" ref="M301" si="401">+M302+M303+M304</f>
        <v>0</v>
      </c>
      <c r="N301" s="9">
        <f t="shared" si="396"/>
        <v>109514.46</v>
      </c>
      <c r="O301" s="9">
        <f>+O302+O303+O304</f>
        <v>81080.539999999994</v>
      </c>
    </row>
    <row r="302" spans="1:15" ht="30" x14ac:dyDescent="0.25">
      <c r="A302" s="5" t="s">
        <v>76</v>
      </c>
      <c r="B302" s="3" t="s">
        <v>81</v>
      </c>
      <c r="C302" s="15">
        <v>119420</v>
      </c>
      <c r="D302" s="15">
        <v>165595</v>
      </c>
      <c r="E302" s="15">
        <v>0</v>
      </c>
      <c r="F302" s="15">
        <v>0</v>
      </c>
      <c r="G302" s="15">
        <v>30455.41</v>
      </c>
      <c r="H302" s="15">
        <f>31597.82-30455.41</f>
        <v>1142.4099999999999</v>
      </c>
      <c r="I302" s="15">
        <f>58333.5-31597.82</f>
        <v>26735.68</v>
      </c>
      <c r="J302" s="15">
        <f>71822.21-58333.5</f>
        <v>13488.710000000006</v>
      </c>
      <c r="K302" s="15">
        <v>32915.46</v>
      </c>
      <c r="L302" s="15">
        <v>4776.79</v>
      </c>
      <c r="M302" s="15">
        <v>0</v>
      </c>
      <c r="N302" s="15">
        <f t="shared" ref="N302:N304" si="402">+E302+F302+G302+H302+I302+J302+K302+L302+M302</f>
        <v>109514.46</v>
      </c>
      <c r="O302" s="15">
        <f>+D302-N302</f>
        <v>56080.539999999994</v>
      </c>
    </row>
    <row r="303" spans="1:15" ht="30" x14ac:dyDescent="0.25">
      <c r="A303" s="5" t="s">
        <v>77</v>
      </c>
      <c r="B303" s="3" t="s">
        <v>252</v>
      </c>
      <c r="C303" s="15">
        <v>0</v>
      </c>
      <c r="D303" s="15">
        <v>0</v>
      </c>
      <c r="E303" s="15">
        <v>0</v>
      </c>
      <c r="F303" s="15">
        <v>0</v>
      </c>
      <c r="G303" s="15">
        <v>0</v>
      </c>
      <c r="H303" s="15">
        <v>0</v>
      </c>
      <c r="I303" s="15">
        <v>0</v>
      </c>
      <c r="J303" s="15">
        <v>0</v>
      </c>
      <c r="K303" s="15">
        <v>0</v>
      </c>
      <c r="L303" s="15">
        <v>0</v>
      </c>
      <c r="M303" s="15">
        <v>0</v>
      </c>
      <c r="N303" s="15">
        <f t="shared" si="402"/>
        <v>0</v>
      </c>
      <c r="O303" s="15">
        <f>+D303-N303</f>
        <v>0</v>
      </c>
    </row>
    <row r="304" spans="1:15" ht="30" x14ac:dyDescent="0.25">
      <c r="A304" s="5" t="s">
        <v>78</v>
      </c>
      <c r="B304" s="3" t="s">
        <v>270</v>
      </c>
      <c r="C304" s="15">
        <v>72806</v>
      </c>
      <c r="D304" s="15">
        <v>25000</v>
      </c>
      <c r="E304" s="15">
        <v>0</v>
      </c>
      <c r="F304" s="15">
        <v>0</v>
      </c>
      <c r="G304" s="15">
        <v>0</v>
      </c>
      <c r="H304" s="15">
        <v>0</v>
      </c>
      <c r="I304" s="15">
        <v>0</v>
      </c>
      <c r="J304" s="15">
        <v>0</v>
      </c>
      <c r="K304" s="15">
        <v>0</v>
      </c>
      <c r="L304" s="15">
        <v>0</v>
      </c>
      <c r="M304" s="15">
        <v>0</v>
      </c>
      <c r="N304" s="15">
        <f t="shared" si="402"/>
        <v>0</v>
      </c>
      <c r="O304" s="15">
        <f>+D304-N304</f>
        <v>25000</v>
      </c>
    </row>
    <row r="305" spans="1:15" x14ac:dyDescent="0.25">
      <c r="A305" s="10"/>
      <c r="B305" s="2"/>
      <c r="C305" s="15"/>
      <c r="D305" s="15"/>
    </row>
    <row r="306" spans="1:15" s="12" customFormat="1" ht="15.75" x14ac:dyDescent="0.25">
      <c r="A306" s="39" t="s">
        <v>47</v>
      </c>
      <c r="B306" s="39"/>
      <c r="C306" s="21">
        <f>+C307+C327+C347+C351</f>
        <v>5432381</v>
      </c>
      <c r="D306" s="21">
        <f>+D307+D327+D347+D351</f>
        <v>4989265</v>
      </c>
      <c r="E306" s="21">
        <f t="shared" ref="E306:O306" si="403">+E307+E327+E347+E351</f>
        <v>0</v>
      </c>
      <c r="F306" s="21">
        <f t="shared" si="403"/>
        <v>0</v>
      </c>
      <c r="G306" s="21">
        <f t="shared" si="403"/>
        <v>139853.79999999999</v>
      </c>
      <c r="H306" s="21">
        <f t="shared" si="403"/>
        <v>775719.9800000001</v>
      </c>
      <c r="I306" s="21">
        <f t="shared" si="403"/>
        <v>817109.46</v>
      </c>
      <c r="J306" s="21">
        <f t="shared" si="403"/>
        <v>304945.24</v>
      </c>
      <c r="K306" s="21">
        <f t="shared" si="403"/>
        <v>765874.71000000008</v>
      </c>
      <c r="L306" s="21">
        <f t="shared" si="403"/>
        <v>291006.26</v>
      </c>
      <c r="M306" s="21">
        <f t="shared" si="403"/>
        <v>112219.01999999999</v>
      </c>
      <c r="N306" s="21">
        <f t="shared" si="403"/>
        <v>3206728.47</v>
      </c>
      <c r="O306" s="21">
        <f t="shared" si="403"/>
        <v>1782536.53</v>
      </c>
    </row>
    <row r="307" spans="1:15" s="2" customFormat="1" x14ac:dyDescent="0.25">
      <c r="A307" s="8">
        <v>2</v>
      </c>
      <c r="B307" s="1" t="s">
        <v>6</v>
      </c>
      <c r="C307" s="9">
        <f>+C308+C314+C317+C321+C323+C325</f>
        <v>2427381</v>
      </c>
      <c r="D307" s="9">
        <f>+D308+D314+D317+D321+D323+D325</f>
        <v>2923658.45</v>
      </c>
      <c r="E307" s="9">
        <f t="shared" ref="E307:O307" si="404">+E308+E314+E317+E321+E323+E325</f>
        <v>0</v>
      </c>
      <c r="F307" s="9">
        <f t="shared" si="404"/>
        <v>0</v>
      </c>
      <c r="G307" s="9">
        <f t="shared" si="404"/>
        <v>130191</v>
      </c>
      <c r="H307" s="9">
        <f t="shared" si="404"/>
        <v>700674.07000000007</v>
      </c>
      <c r="I307" s="9">
        <f t="shared" si="404"/>
        <v>454125.63</v>
      </c>
      <c r="J307" s="9">
        <f t="shared" ref="J307" si="405">+J308+J314+J317+J321+J323+J325</f>
        <v>59265.04</v>
      </c>
      <c r="K307" s="9">
        <f t="shared" ref="K307:L307" si="406">+K308+K314+K317+K321+K323+K325</f>
        <v>250640.90000000002</v>
      </c>
      <c r="L307" s="9">
        <f t="shared" si="406"/>
        <v>250877.08</v>
      </c>
      <c r="M307" s="9">
        <f t="shared" ref="M307" si="407">+M308+M314+M317+M321+M323+M325</f>
        <v>12018.5</v>
      </c>
      <c r="N307" s="9">
        <f t="shared" si="404"/>
        <v>1857792.22</v>
      </c>
      <c r="O307" s="9">
        <f t="shared" si="404"/>
        <v>1065866.23</v>
      </c>
    </row>
    <row r="308" spans="1:15" s="2" customFormat="1" ht="45" x14ac:dyDescent="0.25">
      <c r="A308" s="7">
        <v>2.1</v>
      </c>
      <c r="B308" s="2" t="s">
        <v>49</v>
      </c>
      <c r="C308" s="9">
        <f>+C309+C310+C311+C312+C313</f>
        <v>1400000</v>
      </c>
      <c r="D308" s="9">
        <f>+D309+D310+D311+D312+D313</f>
        <v>1258232.05</v>
      </c>
      <c r="E308" s="9">
        <f t="shared" ref="E308:O308" si="408">+E309+E310+E311+E312+E313</f>
        <v>0</v>
      </c>
      <c r="F308" s="9">
        <f t="shared" ref="F308:G308" si="409">+F309+F310+F311+F312+F313</f>
        <v>0</v>
      </c>
      <c r="G308" s="9">
        <f t="shared" si="409"/>
        <v>117730.75</v>
      </c>
      <c r="H308" s="9">
        <f t="shared" ref="H308:I308" si="410">+H309+H310+H311+H312+H313</f>
        <v>303951.29000000004</v>
      </c>
      <c r="I308" s="9">
        <f t="shared" si="410"/>
        <v>209841.52</v>
      </c>
      <c r="J308" s="9">
        <f t="shared" ref="J308:L308" si="411">+J309+J310+J311+J312+J313</f>
        <v>0</v>
      </c>
      <c r="K308" s="9">
        <f t="shared" ref="K308" si="412">+K309+K310+K311+K312+K313</f>
        <v>64987.75</v>
      </c>
      <c r="L308" s="9">
        <f t="shared" si="411"/>
        <v>39639.96</v>
      </c>
      <c r="M308" s="9">
        <f t="shared" ref="M308" si="413">+M309+M310+M311+M312+M313</f>
        <v>12018.5</v>
      </c>
      <c r="N308" s="9">
        <f t="shared" si="408"/>
        <v>748169.77</v>
      </c>
      <c r="O308" s="9">
        <f t="shared" si="408"/>
        <v>510062.27999999991</v>
      </c>
    </row>
    <row r="309" spans="1:15" ht="30" x14ac:dyDescent="0.25">
      <c r="A309" s="5" t="s">
        <v>76</v>
      </c>
      <c r="B309" s="3" t="s">
        <v>81</v>
      </c>
      <c r="C309" s="15">
        <v>690000</v>
      </c>
      <c r="D309" s="14">
        <v>690000</v>
      </c>
      <c r="E309" s="15">
        <v>0</v>
      </c>
      <c r="F309" s="15">
        <v>0</v>
      </c>
      <c r="G309" s="15">
        <v>62261.53</v>
      </c>
      <c r="H309" s="14">
        <v>188176.35</v>
      </c>
      <c r="I309" s="14">
        <v>102051.54</v>
      </c>
      <c r="J309" s="14">
        <v>0</v>
      </c>
      <c r="K309" s="15">
        <v>50995.25</v>
      </c>
      <c r="L309" s="15">
        <v>27139.96</v>
      </c>
      <c r="M309" s="15">
        <v>12018.5</v>
      </c>
      <c r="N309" s="15">
        <f t="shared" ref="N309:N313" si="414">+E309+F309+G309+H309+I309+J309+K309+L309+M309</f>
        <v>442643.13</v>
      </c>
      <c r="O309" s="15">
        <f>+D309-N309</f>
        <v>247356.87</v>
      </c>
    </row>
    <row r="310" spans="1:15" ht="30" x14ac:dyDescent="0.25">
      <c r="A310" s="5" t="s">
        <v>77</v>
      </c>
      <c r="B310" s="3" t="s">
        <v>82</v>
      </c>
      <c r="C310" s="15">
        <v>150000</v>
      </c>
      <c r="D310" s="15">
        <v>150000</v>
      </c>
      <c r="E310" s="15">
        <v>0</v>
      </c>
      <c r="F310" s="15">
        <v>0</v>
      </c>
      <c r="G310" s="15">
        <v>0</v>
      </c>
      <c r="H310" s="14">
        <v>0</v>
      </c>
      <c r="I310" s="14">
        <v>17782.580000000002</v>
      </c>
      <c r="J310" s="14">
        <v>0</v>
      </c>
      <c r="K310" s="15">
        <v>0</v>
      </c>
      <c r="L310" s="15">
        <v>0</v>
      </c>
      <c r="M310" s="15">
        <v>0</v>
      </c>
      <c r="N310" s="15">
        <f t="shared" si="414"/>
        <v>17782.580000000002</v>
      </c>
      <c r="O310" s="15">
        <f>+D310-N310</f>
        <v>132217.41999999998</v>
      </c>
    </row>
    <row r="311" spans="1:15" ht="45" x14ac:dyDescent="0.25">
      <c r="A311" s="5" t="s">
        <v>78</v>
      </c>
      <c r="B311" s="3" t="s">
        <v>83</v>
      </c>
      <c r="C311" s="15">
        <v>180000</v>
      </c>
      <c r="D311" s="15">
        <v>180000</v>
      </c>
      <c r="E311" s="15">
        <v>0</v>
      </c>
      <c r="F311" s="15">
        <v>0</v>
      </c>
      <c r="G311" s="15">
        <v>22573.599999999999</v>
      </c>
      <c r="H311" s="14">
        <v>31117.45</v>
      </c>
      <c r="I311" s="14">
        <v>59328.46</v>
      </c>
      <c r="J311" s="14">
        <v>0</v>
      </c>
      <c r="K311" s="15">
        <v>13992.5</v>
      </c>
      <c r="L311" s="15">
        <v>12500</v>
      </c>
      <c r="M311" s="15">
        <v>0</v>
      </c>
      <c r="N311" s="15">
        <f t="shared" si="414"/>
        <v>139512.01</v>
      </c>
      <c r="O311" s="15">
        <f t="shared" ref="O311:O320" si="415">+D311-N311</f>
        <v>40487.989999999991</v>
      </c>
    </row>
    <row r="312" spans="1:15" ht="30" x14ac:dyDescent="0.25">
      <c r="A312" s="5" t="s">
        <v>79</v>
      </c>
      <c r="B312" s="27" t="s">
        <v>84</v>
      </c>
      <c r="C312" s="15">
        <v>0</v>
      </c>
      <c r="D312" s="15">
        <v>0</v>
      </c>
      <c r="E312" s="15">
        <v>0</v>
      </c>
      <c r="F312" s="15">
        <v>0</v>
      </c>
      <c r="G312" s="15">
        <v>0</v>
      </c>
      <c r="H312" s="15">
        <v>0</v>
      </c>
      <c r="I312" s="15">
        <v>0</v>
      </c>
      <c r="J312" s="15">
        <v>0</v>
      </c>
      <c r="K312" s="15">
        <v>0</v>
      </c>
      <c r="L312" s="15">
        <v>0</v>
      </c>
      <c r="M312" s="15">
        <v>0</v>
      </c>
      <c r="N312" s="15">
        <f t="shared" si="414"/>
        <v>0</v>
      </c>
      <c r="O312" s="15">
        <f>+D312-N312</f>
        <v>0</v>
      </c>
    </row>
    <row r="313" spans="1:15" x14ac:dyDescent="0.25">
      <c r="A313" s="5" t="s">
        <v>80</v>
      </c>
      <c r="B313" s="27" t="s">
        <v>85</v>
      </c>
      <c r="C313" s="15">
        <v>380000</v>
      </c>
      <c r="D313" s="15">
        <v>238232.05</v>
      </c>
      <c r="E313" s="15">
        <v>0</v>
      </c>
      <c r="F313" s="15">
        <v>0</v>
      </c>
      <c r="G313" s="15">
        <v>32895.620000000003</v>
      </c>
      <c r="H313" s="14">
        <v>84657.49</v>
      </c>
      <c r="I313" s="14">
        <v>30678.94</v>
      </c>
      <c r="J313" s="14">
        <v>0</v>
      </c>
      <c r="K313" s="15">
        <v>0</v>
      </c>
      <c r="L313" s="15">
        <v>0</v>
      </c>
      <c r="M313" s="15">
        <v>0</v>
      </c>
      <c r="N313" s="15">
        <f t="shared" si="414"/>
        <v>148232.05000000002</v>
      </c>
      <c r="O313" s="15">
        <f t="shared" si="415"/>
        <v>89999.999999999971</v>
      </c>
    </row>
    <row r="314" spans="1:15" s="2" customFormat="1" x14ac:dyDescent="0.25">
      <c r="A314" s="7">
        <v>2.2000000000000002</v>
      </c>
      <c r="B314" s="4" t="s">
        <v>255</v>
      </c>
      <c r="C314" s="9">
        <f>+C315+C316</f>
        <v>30000</v>
      </c>
      <c r="D314" s="9">
        <f>+D315+D316</f>
        <v>0</v>
      </c>
      <c r="E314" s="9">
        <f t="shared" ref="E314:O314" si="416">+E315+E316</f>
        <v>0</v>
      </c>
      <c r="F314" s="9">
        <f t="shared" ref="F314:G314" si="417">+F315+F316</f>
        <v>0</v>
      </c>
      <c r="G314" s="9">
        <f t="shared" si="417"/>
        <v>0</v>
      </c>
      <c r="H314" s="9">
        <f t="shared" ref="H314:I314" si="418">+H315+H316</f>
        <v>0</v>
      </c>
      <c r="I314" s="9">
        <f t="shared" si="418"/>
        <v>0</v>
      </c>
      <c r="J314" s="9">
        <f t="shared" ref="J314:L314" si="419">+J315+J316</f>
        <v>0</v>
      </c>
      <c r="K314" s="9">
        <f t="shared" ref="K314" si="420">+K315+K316</f>
        <v>0</v>
      </c>
      <c r="L314" s="9">
        <f t="shared" si="419"/>
        <v>0</v>
      </c>
      <c r="M314" s="9">
        <f t="shared" ref="M314" si="421">+M315+M316</f>
        <v>0</v>
      </c>
      <c r="N314" s="9">
        <f t="shared" si="416"/>
        <v>0</v>
      </c>
      <c r="O314" s="9">
        <f t="shared" si="416"/>
        <v>0</v>
      </c>
    </row>
    <row r="315" spans="1:15" ht="30" x14ac:dyDescent="0.25">
      <c r="A315" s="5" t="s">
        <v>86</v>
      </c>
      <c r="B315" s="27" t="s">
        <v>87</v>
      </c>
      <c r="C315" s="15">
        <v>30000</v>
      </c>
      <c r="D315" s="15">
        <v>0</v>
      </c>
      <c r="E315" s="15">
        <v>0</v>
      </c>
      <c r="F315" s="15">
        <v>0</v>
      </c>
      <c r="G315" s="15">
        <v>0</v>
      </c>
      <c r="H315" s="15">
        <v>0</v>
      </c>
      <c r="I315" s="15">
        <v>0</v>
      </c>
      <c r="J315" s="15">
        <v>0</v>
      </c>
      <c r="K315" s="15">
        <v>0</v>
      </c>
      <c r="L315" s="15">
        <v>0</v>
      </c>
      <c r="M315" s="15">
        <v>0</v>
      </c>
      <c r="N315" s="15">
        <f t="shared" ref="N315:N316" si="422">+E315+F315+G315+H315+I315+J315+K315+L315+M315</f>
        <v>0</v>
      </c>
      <c r="O315" s="15">
        <f t="shared" si="415"/>
        <v>0</v>
      </c>
    </row>
    <row r="316" spans="1:15" ht="15.75" customHeight="1" x14ac:dyDescent="0.25">
      <c r="A316" s="5" t="s">
        <v>218</v>
      </c>
      <c r="B316" s="27" t="s">
        <v>256</v>
      </c>
      <c r="C316" s="15">
        <v>0</v>
      </c>
      <c r="D316" s="15">
        <v>0</v>
      </c>
      <c r="E316" s="15">
        <v>0</v>
      </c>
      <c r="F316" s="15">
        <v>0</v>
      </c>
      <c r="G316" s="15">
        <v>0</v>
      </c>
      <c r="H316" s="15">
        <v>0</v>
      </c>
      <c r="I316" s="15">
        <v>0</v>
      </c>
      <c r="J316" s="15">
        <v>0</v>
      </c>
      <c r="K316" s="15">
        <v>0</v>
      </c>
      <c r="L316" s="15">
        <v>0</v>
      </c>
      <c r="M316" s="15">
        <v>0</v>
      </c>
      <c r="N316" s="15">
        <f t="shared" si="422"/>
        <v>0</v>
      </c>
      <c r="O316" s="15">
        <f t="shared" si="415"/>
        <v>0</v>
      </c>
    </row>
    <row r="317" spans="1:15" s="2" customFormat="1" ht="30" x14ac:dyDescent="0.25">
      <c r="A317" s="7">
        <v>2.4</v>
      </c>
      <c r="B317" s="4" t="s">
        <v>29</v>
      </c>
      <c r="C317" s="9">
        <f>+C318+C319+C320</f>
        <v>497500</v>
      </c>
      <c r="D317" s="9">
        <f>+D318+D319+D320</f>
        <v>247456.31</v>
      </c>
      <c r="E317" s="9">
        <f t="shared" ref="E317:O317" si="423">+E318+E319+E320</f>
        <v>0</v>
      </c>
      <c r="F317" s="9">
        <f t="shared" ref="F317:G317" si="424">+F318+F319+F320</f>
        <v>0</v>
      </c>
      <c r="G317" s="9">
        <f t="shared" si="424"/>
        <v>0</v>
      </c>
      <c r="H317" s="9">
        <f t="shared" ref="H317:I317" si="425">+H318+H319+H320</f>
        <v>82445.37</v>
      </c>
      <c r="I317" s="9">
        <f t="shared" si="425"/>
        <v>75010.94</v>
      </c>
      <c r="J317" s="9">
        <f t="shared" ref="J317:L317" si="426">+J318+J319+J320</f>
        <v>0</v>
      </c>
      <c r="K317" s="9">
        <f t="shared" ref="K317" si="427">+K318+K319+K320</f>
        <v>0</v>
      </c>
      <c r="L317" s="9">
        <f t="shared" si="426"/>
        <v>0</v>
      </c>
      <c r="M317" s="9">
        <f t="shared" ref="M317" si="428">+M318+M319+M320</f>
        <v>0</v>
      </c>
      <c r="N317" s="9">
        <f t="shared" si="423"/>
        <v>157456.31</v>
      </c>
      <c r="O317" s="9">
        <f t="shared" si="423"/>
        <v>90000</v>
      </c>
    </row>
    <row r="318" spans="1:15" x14ac:dyDescent="0.25">
      <c r="A318" s="27" t="s">
        <v>219</v>
      </c>
      <c r="B318" s="27" t="s">
        <v>251</v>
      </c>
      <c r="C318" s="15">
        <v>10000</v>
      </c>
      <c r="D318" s="15">
        <v>9595.11</v>
      </c>
      <c r="E318" s="15">
        <v>0</v>
      </c>
      <c r="F318" s="15">
        <v>0</v>
      </c>
      <c r="G318" s="15">
        <v>0</v>
      </c>
      <c r="H318" s="14">
        <v>0</v>
      </c>
      <c r="I318" s="14">
        <v>9595.11</v>
      </c>
      <c r="J318" s="14">
        <v>0</v>
      </c>
      <c r="K318" s="15">
        <v>0</v>
      </c>
      <c r="L318" s="15">
        <v>0</v>
      </c>
      <c r="M318" s="15">
        <v>0</v>
      </c>
      <c r="N318" s="15">
        <f t="shared" ref="N318:N320" si="429">+E318+F318+G318+H318+I318+J318+K318+L318+M318</f>
        <v>9595.11</v>
      </c>
      <c r="O318" s="15">
        <f t="shared" si="415"/>
        <v>0</v>
      </c>
    </row>
    <row r="319" spans="1:15" x14ac:dyDescent="0.25">
      <c r="A319" s="27" t="s">
        <v>88</v>
      </c>
      <c r="B319" s="27" t="s">
        <v>90</v>
      </c>
      <c r="C319" s="15">
        <v>480000</v>
      </c>
      <c r="D319" s="15">
        <v>237861.2</v>
      </c>
      <c r="E319" s="15">
        <v>0</v>
      </c>
      <c r="F319" s="15">
        <v>0</v>
      </c>
      <c r="G319" s="15">
        <v>0</v>
      </c>
      <c r="H319" s="14">
        <v>82445.37</v>
      </c>
      <c r="I319" s="14">
        <v>65415.83</v>
      </c>
      <c r="J319" s="14">
        <v>0</v>
      </c>
      <c r="K319" s="15">
        <v>0</v>
      </c>
      <c r="L319" s="15">
        <v>0</v>
      </c>
      <c r="M319" s="15">
        <v>0</v>
      </c>
      <c r="N319" s="15">
        <f t="shared" si="429"/>
        <v>147861.20000000001</v>
      </c>
      <c r="O319" s="15">
        <f>+D319-N319</f>
        <v>90000</v>
      </c>
    </row>
    <row r="320" spans="1:15" ht="30" x14ac:dyDescent="0.25">
      <c r="A320" s="27" t="s">
        <v>89</v>
      </c>
      <c r="B320" s="27" t="s">
        <v>91</v>
      </c>
      <c r="C320" s="15">
        <v>7500</v>
      </c>
      <c r="D320" s="15">
        <v>0</v>
      </c>
      <c r="E320" s="15">
        <v>0</v>
      </c>
      <c r="F320" s="15">
        <v>0</v>
      </c>
      <c r="G320" s="15">
        <v>0</v>
      </c>
      <c r="H320" s="15">
        <v>0</v>
      </c>
      <c r="I320" s="15">
        <v>0</v>
      </c>
      <c r="J320" s="15">
        <v>0</v>
      </c>
      <c r="K320" s="15">
        <v>0</v>
      </c>
      <c r="L320" s="15">
        <v>0</v>
      </c>
      <c r="M320" s="15">
        <v>0</v>
      </c>
      <c r="N320" s="15">
        <f t="shared" si="429"/>
        <v>0</v>
      </c>
      <c r="O320" s="15">
        <f t="shared" si="415"/>
        <v>0</v>
      </c>
    </row>
    <row r="321" spans="1:15" s="2" customFormat="1" x14ac:dyDescent="0.25">
      <c r="A321" s="4">
        <v>2.6</v>
      </c>
      <c r="B321" s="4" t="s">
        <v>8</v>
      </c>
      <c r="C321" s="9">
        <f>+C322</f>
        <v>380000</v>
      </c>
      <c r="D321" s="9">
        <f>+D322</f>
        <v>1239126.68</v>
      </c>
      <c r="E321" s="9">
        <f t="shared" ref="E321:O321" si="430">+E322</f>
        <v>0</v>
      </c>
      <c r="F321" s="9">
        <f t="shared" si="430"/>
        <v>0</v>
      </c>
      <c r="G321" s="9">
        <f t="shared" si="430"/>
        <v>0</v>
      </c>
      <c r="H321" s="9">
        <f t="shared" si="430"/>
        <v>264387.46999999997</v>
      </c>
      <c r="I321" s="9">
        <f t="shared" si="430"/>
        <v>106999.9</v>
      </c>
      <c r="J321" s="9">
        <f t="shared" si="430"/>
        <v>59265.04</v>
      </c>
      <c r="K321" s="9">
        <f t="shared" si="430"/>
        <v>181433.2</v>
      </c>
      <c r="L321" s="9">
        <f t="shared" si="430"/>
        <v>211237.12</v>
      </c>
      <c r="M321" s="9">
        <f t="shared" si="430"/>
        <v>0</v>
      </c>
      <c r="N321" s="9">
        <f t="shared" si="430"/>
        <v>823322.73</v>
      </c>
      <c r="O321" s="9">
        <f t="shared" si="430"/>
        <v>415803.94999999995</v>
      </c>
    </row>
    <row r="322" spans="1:15" x14ac:dyDescent="0.25">
      <c r="A322" s="27" t="s">
        <v>94</v>
      </c>
      <c r="B322" s="27" t="s">
        <v>8</v>
      </c>
      <c r="C322" s="15">
        <v>380000</v>
      </c>
      <c r="D322" s="15">
        <v>1239126.68</v>
      </c>
      <c r="E322" s="15">
        <v>0</v>
      </c>
      <c r="F322" s="15">
        <v>0</v>
      </c>
      <c r="G322" s="15">
        <v>0</v>
      </c>
      <c r="H322" s="14">
        <v>264387.46999999997</v>
      </c>
      <c r="I322" s="14">
        <v>106999.9</v>
      </c>
      <c r="J322" s="14">
        <v>59265.04</v>
      </c>
      <c r="K322" s="15">
        <v>181433.2</v>
      </c>
      <c r="L322" s="15">
        <v>211237.12</v>
      </c>
      <c r="M322" s="15">
        <v>0</v>
      </c>
      <c r="N322" s="15">
        <f t="shared" ref="N322" si="431">+E322+F322+G322+H322+I322+J322+K322+L322+M322</f>
        <v>823322.73</v>
      </c>
      <c r="O322" s="15">
        <f>+D322-N322</f>
        <v>415803.94999999995</v>
      </c>
    </row>
    <row r="323" spans="1:15" s="2" customFormat="1" ht="30" x14ac:dyDescent="0.25">
      <c r="A323" s="4">
        <v>2.7</v>
      </c>
      <c r="B323" s="4" t="s">
        <v>31</v>
      </c>
      <c r="C323" s="9">
        <f>+C324</f>
        <v>0</v>
      </c>
      <c r="D323" s="9">
        <f>+D324</f>
        <v>0</v>
      </c>
      <c r="E323" s="9">
        <f t="shared" ref="E323:O323" si="432">+E324</f>
        <v>0</v>
      </c>
      <c r="F323" s="9">
        <f t="shared" si="432"/>
        <v>0</v>
      </c>
      <c r="G323" s="9">
        <f t="shared" si="432"/>
        <v>0</v>
      </c>
      <c r="H323" s="9">
        <f t="shared" si="432"/>
        <v>0</v>
      </c>
      <c r="I323" s="9">
        <f t="shared" si="432"/>
        <v>0</v>
      </c>
      <c r="J323" s="9">
        <f t="shared" si="432"/>
        <v>0</v>
      </c>
      <c r="K323" s="9">
        <f t="shared" si="432"/>
        <v>0</v>
      </c>
      <c r="L323" s="9">
        <f t="shared" si="432"/>
        <v>0</v>
      </c>
      <c r="M323" s="9">
        <f t="shared" si="432"/>
        <v>0</v>
      </c>
      <c r="N323" s="9">
        <f t="shared" si="432"/>
        <v>0</v>
      </c>
      <c r="O323" s="9">
        <f t="shared" si="432"/>
        <v>0</v>
      </c>
    </row>
    <row r="324" spans="1:15" x14ac:dyDescent="0.25">
      <c r="A324" s="27" t="s">
        <v>97</v>
      </c>
      <c r="B324" s="27" t="s">
        <v>271</v>
      </c>
      <c r="C324" s="15">
        <v>0</v>
      </c>
      <c r="D324" s="15">
        <v>0</v>
      </c>
      <c r="E324" s="15">
        <v>0</v>
      </c>
      <c r="F324" s="15">
        <v>0</v>
      </c>
      <c r="G324" s="15">
        <v>0</v>
      </c>
      <c r="H324" s="15">
        <v>0</v>
      </c>
      <c r="I324" s="15">
        <v>0</v>
      </c>
      <c r="J324" s="15">
        <v>0</v>
      </c>
      <c r="K324" s="15">
        <v>0</v>
      </c>
      <c r="L324" s="15">
        <v>0</v>
      </c>
      <c r="M324" s="15">
        <v>0</v>
      </c>
      <c r="N324" s="15">
        <f t="shared" ref="N324" si="433">+E324+F324+G324+H324+I324+J324+K324+L324+M324</f>
        <v>0</v>
      </c>
      <c r="O324" s="15">
        <f>+D324-N324</f>
        <v>0</v>
      </c>
    </row>
    <row r="325" spans="1:15" s="2" customFormat="1" ht="30" x14ac:dyDescent="0.25">
      <c r="A325" s="10">
        <v>2.9</v>
      </c>
      <c r="B325" s="2" t="s">
        <v>32</v>
      </c>
      <c r="C325" s="9">
        <f>+C326</f>
        <v>119881</v>
      </c>
      <c r="D325" s="9">
        <f>+D326</f>
        <v>178843.41</v>
      </c>
      <c r="E325" s="9">
        <f t="shared" ref="E325:O325" si="434">+E326</f>
        <v>0</v>
      </c>
      <c r="F325" s="9">
        <f t="shared" si="434"/>
        <v>0</v>
      </c>
      <c r="G325" s="9">
        <f t="shared" si="434"/>
        <v>12460.25</v>
      </c>
      <c r="H325" s="9">
        <f t="shared" si="434"/>
        <v>49889.94</v>
      </c>
      <c r="I325" s="9">
        <f t="shared" si="434"/>
        <v>62273.27</v>
      </c>
      <c r="J325" s="9">
        <f t="shared" si="434"/>
        <v>0</v>
      </c>
      <c r="K325" s="9">
        <f t="shared" si="434"/>
        <v>4219.95</v>
      </c>
      <c r="L325" s="9">
        <f t="shared" si="434"/>
        <v>0</v>
      </c>
      <c r="M325" s="9">
        <f t="shared" si="434"/>
        <v>0</v>
      </c>
      <c r="N325" s="9">
        <f t="shared" si="434"/>
        <v>128843.40999999999</v>
      </c>
      <c r="O325" s="9">
        <f t="shared" si="434"/>
        <v>50000.000000000015</v>
      </c>
    </row>
    <row r="326" spans="1:15" x14ac:dyDescent="0.25">
      <c r="A326" s="5" t="s">
        <v>105</v>
      </c>
      <c r="B326" s="3" t="s">
        <v>108</v>
      </c>
      <c r="C326" s="15">
        <v>119881</v>
      </c>
      <c r="D326" s="15">
        <v>178843.41</v>
      </c>
      <c r="E326" s="15">
        <v>0</v>
      </c>
      <c r="F326" s="15">
        <v>0</v>
      </c>
      <c r="G326" s="15">
        <v>12460.25</v>
      </c>
      <c r="H326" s="14">
        <v>49889.94</v>
      </c>
      <c r="I326" s="14">
        <v>62273.27</v>
      </c>
      <c r="J326" s="14">
        <v>0</v>
      </c>
      <c r="K326" s="15">
        <v>4219.95</v>
      </c>
      <c r="L326" s="15">
        <v>0</v>
      </c>
      <c r="M326" s="15">
        <v>0</v>
      </c>
      <c r="N326" s="15">
        <f t="shared" ref="N326" si="435">+E326+F326+G326+H326+I326+J326+K326+L326+M326</f>
        <v>128843.40999999999</v>
      </c>
      <c r="O326" s="15">
        <f>+D326-N326</f>
        <v>50000.000000000015</v>
      </c>
    </row>
    <row r="327" spans="1:15" s="2" customFormat="1" x14ac:dyDescent="0.25">
      <c r="A327" s="8">
        <v>3</v>
      </c>
      <c r="B327" s="1" t="s">
        <v>10</v>
      </c>
      <c r="C327" s="9">
        <f t="shared" ref="C327:O327" si="436">+C331+C337+C342+C339+C344+C328</f>
        <v>2855000</v>
      </c>
      <c r="D327" s="9">
        <f>+D331+D337+D342+D339+D344+D328</f>
        <v>1868374.45</v>
      </c>
      <c r="E327" s="9">
        <f t="shared" si="436"/>
        <v>0</v>
      </c>
      <c r="F327" s="9">
        <f t="shared" si="436"/>
        <v>0</v>
      </c>
      <c r="G327" s="9">
        <f t="shared" si="436"/>
        <v>9662.7999999999993</v>
      </c>
      <c r="H327" s="9">
        <f t="shared" si="436"/>
        <v>49880</v>
      </c>
      <c r="I327" s="9">
        <f t="shared" si="436"/>
        <v>315917.64</v>
      </c>
      <c r="J327" s="9">
        <f t="shared" ref="J327" si="437">+J331+J337+J342+J339+J344+J328</f>
        <v>245680.2</v>
      </c>
      <c r="K327" s="9">
        <f t="shared" ref="K327:L327" si="438">+K331+K337+K342+K339+K344+K328</f>
        <v>515233.81000000006</v>
      </c>
      <c r="L327" s="9">
        <f t="shared" si="438"/>
        <v>40129.18</v>
      </c>
      <c r="M327" s="9">
        <f t="shared" ref="M327" si="439">+M331+M337+M342+M339+M344+M328</f>
        <v>100200.51999999999</v>
      </c>
      <c r="N327" s="9">
        <f t="shared" si="436"/>
        <v>1276704.1500000001</v>
      </c>
      <c r="O327" s="9">
        <f t="shared" si="436"/>
        <v>591670.30000000005</v>
      </c>
    </row>
    <row r="328" spans="1:15" s="2" customFormat="1" x14ac:dyDescent="0.25">
      <c r="A328" s="10">
        <v>3.2</v>
      </c>
      <c r="B328" s="2" t="s">
        <v>12</v>
      </c>
      <c r="C328" s="9">
        <f>+C329+C330</f>
        <v>313000</v>
      </c>
      <c r="D328" s="9">
        <f>+D329+D330</f>
        <v>71591.11</v>
      </c>
      <c r="E328" s="9">
        <f t="shared" ref="E328:O328" si="440">+E329+E330</f>
        <v>0</v>
      </c>
      <c r="F328" s="9">
        <f t="shared" ref="F328:G328" si="441">+F329+F330</f>
        <v>0</v>
      </c>
      <c r="G328" s="9">
        <f t="shared" si="441"/>
        <v>0</v>
      </c>
      <c r="H328" s="9">
        <f t="shared" ref="H328:I328" si="442">+H329+H330</f>
        <v>0</v>
      </c>
      <c r="I328" s="9">
        <f t="shared" si="442"/>
        <v>71591.11</v>
      </c>
      <c r="J328" s="9">
        <f t="shared" ref="J328:L328" si="443">+J329+J330</f>
        <v>0</v>
      </c>
      <c r="K328" s="9">
        <f t="shared" ref="K328" si="444">+K329+K330</f>
        <v>0</v>
      </c>
      <c r="L328" s="9">
        <f t="shared" si="443"/>
        <v>0</v>
      </c>
      <c r="M328" s="9">
        <f t="shared" ref="M328" si="445">+M329+M330</f>
        <v>0</v>
      </c>
      <c r="N328" s="9">
        <f t="shared" si="440"/>
        <v>71591.11</v>
      </c>
      <c r="O328" s="9">
        <f t="shared" si="440"/>
        <v>0</v>
      </c>
    </row>
    <row r="329" spans="1:15" x14ac:dyDescent="0.25">
      <c r="A329" s="5" t="s">
        <v>113</v>
      </c>
      <c r="B329" s="3" t="s">
        <v>117</v>
      </c>
      <c r="C329" s="15">
        <v>33000</v>
      </c>
      <c r="D329" s="14">
        <v>34690.639999999999</v>
      </c>
      <c r="E329" s="15">
        <v>0</v>
      </c>
      <c r="F329" s="15">
        <v>0</v>
      </c>
      <c r="G329" s="15">
        <v>0</v>
      </c>
      <c r="H329" s="14">
        <v>0</v>
      </c>
      <c r="I329" s="14">
        <v>34690.639999999999</v>
      </c>
      <c r="J329" s="14">
        <v>0</v>
      </c>
      <c r="K329" s="15">
        <v>0</v>
      </c>
      <c r="L329" s="15">
        <v>0</v>
      </c>
      <c r="M329" s="15">
        <v>0</v>
      </c>
      <c r="N329" s="15">
        <f t="shared" ref="N329:N330" si="446">+E329+F329+G329+H329+I329+J329+K329+L329+M329</f>
        <v>34690.639999999999</v>
      </c>
      <c r="O329" s="15">
        <f>+D329-N329</f>
        <v>0</v>
      </c>
    </row>
    <row r="330" spans="1:15" ht="45" x14ac:dyDescent="0.25">
      <c r="A330" s="5" t="s">
        <v>114</v>
      </c>
      <c r="B330" s="3" t="s">
        <v>118</v>
      </c>
      <c r="C330" s="15">
        <v>280000</v>
      </c>
      <c r="D330" s="15">
        <v>36900.47</v>
      </c>
      <c r="E330" s="15">
        <v>0</v>
      </c>
      <c r="F330" s="15">
        <v>0</v>
      </c>
      <c r="G330" s="15">
        <v>0</v>
      </c>
      <c r="H330" s="14">
        <v>0</v>
      </c>
      <c r="I330" s="14">
        <v>36900.47</v>
      </c>
      <c r="J330" s="14">
        <v>0</v>
      </c>
      <c r="K330" s="15">
        <v>0</v>
      </c>
      <c r="L330" s="15">
        <v>0</v>
      </c>
      <c r="M330" s="15">
        <v>0</v>
      </c>
      <c r="N330" s="15">
        <f t="shared" si="446"/>
        <v>36900.47</v>
      </c>
      <c r="O330" s="15">
        <f>+D330-N330</f>
        <v>0</v>
      </c>
    </row>
    <row r="331" spans="1:15" s="2" customFormat="1" ht="30" x14ac:dyDescent="0.25">
      <c r="A331" s="10">
        <v>3.3</v>
      </c>
      <c r="B331" s="2" t="s">
        <v>33</v>
      </c>
      <c r="C331" s="9">
        <f>+C332+C336+C334+C333+C335</f>
        <v>1300000</v>
      </c>
      <c r="D331" s="9">
        <f>+D332+D336+D334+D333+D335</f>
        <v>0</v>
      </c>
      <c r="E331" s="9">
        <f t="shared" ref="E331:O331" si="447">+E332+E336+E334+E333+E335</f>
        <v>0</v>
      </c>
      <c r="F331" s="9">
        <f t="shared" ref="F331:G331" si="448">+F332+F336+F334+F333+F335</f>
        <v>0</v>
      </c>
      <c r="G331" s="9">
        <f t="shared" si="448"/>
        <v>0</v>
      </c>
      <c r="H331" s="9">
        <f t="shared" ref="H331:I331" si="449">+H332+H336+H334+H333+H335</f>
        <v>0</v>
      </c>
      <c r="I331" s="9">
        <f t="shared" si="449"/>
        <v>0</v>
      </c>
      <c r="J331" s="9">
        <f t="shared" ref="J331:L331" si="450">+J332+J336+J334+J333+J335</f>
        <v>0</v>
      </c>
      <c r="K331" s="9">
        <f t="shared" ref="K331" si="451">+K332+K336+K334+K333+K335</f>
        <v>0</v>
      </c>
      <c r="L331" s="9">
        <f t="shared" si="450"/>
        <v>0</v>
      </c>
      <c r="M331" s="9">
        <f t="shared" ref="M331" si="452">+M332+M336+M334+M333+M335</f>
        <v>0</v>
      </c>
      <c r="N331" s="9">
        <f t="shared" si="447"/>
        <v>0</v>
      </c>
      <c r="O331" s="9">
        <f t="shared" si="447"/>
        <v>0</v>
      </c>
    </row>
    <row r="332" spans="1:15" ht="30" x14ac:dyDescent="0.25">
      <c r="A332" s="5" t="s">
        <v>121</v>
      </c>
      <c r="B332" s="3" t="s">
        <v>128</v>
      </c>
      <c r="C332" s="15">
        <v>0</v>
      </c>
      <c r="D332" s="15">
        <v>0</v>
      </c>
      <c r="E332" s="15">
        <v>0</v>
      </c>
      <c r="F332" s="15">
        <v>0</v>
      </c>
      <c r="G332" s="15">
        <v>0</v>
      </c>
      <c r="H332" s="15">
        <v>0</v>
      </c>
      <c r="I332" s="15">
        <v>0</v>
      </c>
      <c r="J332" s="15">
        <v>0</v>
      </c>
      <c r="K332" s="15">
        <v>0</v>
      </c>
      <c r="L332" s="15">
        <v>0</v>
      </c>
      <c r="M332" s="15">
        <v>0</v>
      </c>
      <c r="N332" s="15">
        <f t="shared" ref="N332:N336" si="453">+E332+F332+G332+H332+I332+J332+K332+L332+M332</f>
        <v>0</v>
      </c>
      <c r="O332" s="15">
        <f t="shared" ref="O332:O343" si="454">+D332-N332</f>
        <v>0</v>
      </c>
    </row>
    <row r="333" spans="1:15" ht="30" x14ac:dyDescent="0.25">
      <c r="A333" s="5" t="s">
        <v>122</v>
      </c>
      <c r="B333" s="27" t="s">
        <v>129</v>
      </c>
      <c r="C333" s="15">
        <v>0</v>
      </c>
      <c r="D333" s="15">
        <v>0</v>
      </c>
      <c r="E333" s="15">
        <v>0</v>
      </c>
      <c r="F333" s="15">
        <v>0</v>
      </c>
      <c r="G333" s="15">
        <v>0</v>
      </c>
      <c r="H333" s="15">
        <v>0</v>
      </c>
      <c r="I333" s="15">
        <v>0</v>
      </c>
      <c r="J333" s="15">
        <v>0</v>
      </c>
      <c r="K333" s="15">
        <v>0</v>
      </c>
      <c r="L333" s="15">
        <v>0</v>
      </c>
      <c r="M333" s="15">
        <v>0</v>
      </c>
      <c r="N333" s="15">
        <f t="shared" si="453"/>
        <v>0</v>
      </c>
      <c r="O333" s="15">
        <f t="shared" si="454"/>
        <v>0</v>
      </c>
    </row>
    <row r="334" spans="1:15" ht="45" x14ac:dyDescent="0.25">
      <c r="A334" s="5" t="s">
        <v>123</v>
      </c>
      <c r="B334" s="3" t="s">
        <v>130</v>
      </c>
      <c r="C334" s="15">
        <v>0</v>
      </c>
      <c r="D334" s="15">
        <v>0</v>
      </c>
      <c r="E334" s="15">
        <v>0</v>
      </c>
      <c r="F334" s="15">
        <v>0</v>
      </c>
      <c r="G334" s="15">
        <v>0</v>
      </c>
      <c r="H334" s="15">
        <v>0</v>
      </c>
      <c r="I334" s="15">
        <v>0</v>
      </c>
      <c r="J334" s="15">
        <v>0</v>
      </c>
      <c r="K334" s="15">
        <v>0</v>
      </c>
      <c r="L334" s="15">
        <v>0</v>
      </c>
      <c r="M334" s="15">
        <v>0</v>
      </c>
      <c r="N334" s="15">
        <f t="shared" si="453"/>
        <v>0</v>
      </c>
      <c r="O334" s="15">
        <f t="shared" si="454"/>
        <v>0</v>
      </c>
    </row>
    <row r="335" spans="1:15" x14ac:dyDescent="0.25">
      <c r="A335" s="5" t="s">
        <v>124</v>
      </c>
      <c r="B335" s="3" t="s">
        <v>131</v>
      </c>
      <c r="C335" s="15">
        <v>800000</v>
      </c>
      <c r="D335" s="15">
        <v>0</v>
      </c>
      <c r="E335" s="15">
        <v>0</v>
      </c>
      <c r="F335" s="15">
        <v>0</v>
      </c>
      <c r="G335" s="15">
        <v>0</v>
      </c>
      <c r="H335" s="15">
        <v>0</v>
      </c>
      <c r="I335" s="15">
        <v>0</v>
      </c>
      <c r="J335" s="15">
        <v>0</v>
      </c>
      <c r="K335" s="15">
        <v>0</v>
      </c>
      <c r="L335" s="15">
        <v>0</v>
      </c>
      <c r="M335" s="15">
        <v>0</v>
      </c>
      <c r="N335" s="15">
        <f t="shared" si="453"/>
        <v>0</v>
      </c>
      <c r="O335" s="15">
        <f t="shared" si="454"/>
        <v>0</v>
      </c>
    </row>
    <row r="336" spans="1:15" ht="17.25" customHeight="1" x14ac:dyDescent="0.25">
      <c r="A336" s="5" t="s">
        <v>127</v>
      </c>
      <c r="B336" s="3" t="s">
        <v>134</v>
      </c>
      <c r="C336" s="15">
        <v>500000</v>
      </c>
      <c r="D336" s="14">
        <v>0</v>
      </c>
      <c r="E336" s="15">
        <v>0</v>
      </c>
      <c r="F336" s="15">
        <v>0</v>
      </c>
      <c r="G336" s="15">
        <v>0</v>
      </c>
      <c r="H336" s="15">
        <v>0</v>
      </c>
      <c r="I336" s="15">
        <v>0</v>
      </c>
      <c r="J336" s="15">
        <v>0</v>
      </c>
      <c r="K336" s="15">
        <v>0</v>
      </c>
      <c r="L336" s="15">
        <v>0</v>
      </c>
      <c r="M336" s="15">
        <v>0</v>
      </c>
      <c r="N336" s="15">
        <f t="shared" si="453"/>
        <v>0</v>
      </c>
      <c r="O336" s="15">
        <f t="shared" si="454"/>
        <v>0</v>
      </c>
    </row>
    <row r="337" spans="1:15" s="2" customFormat="1" ht="30" x14ac:dyDescent="0.25">
      <c r="A337" s="10" t="s">
        <v>257</v>
      </c>
      <c r="B337" s="4" t="s">
        <v>34</v>
      </c>
      <c r="C337" s="9">
        <f>+C338</f>
        <v>2000</v>
      </c>
      <c r="D337" s="9">
        <f>+D338</f>
        <v>2000</v>
      </c>
      <c r="E337" s="9">
        <f t="shared" ref="E337:O342" si="455">+E338</f>
        <v>0</v>
      </c>
      <c r="F337" s="9">
        <f t="shared" si="455"/>
        <v>0</v>
      </c>
      <c r="G337" s="9">
        <f t="shared" si="455"/>
        <v>0</v>
      </c>
      <c r="H337" s="9">
        <f t="shared" si="455"/>
        <v>0</v>
      </c>
      <c r="I337" s="9">
        <f t="shared" si="455"/>
        <v>0</v>
      </c>
      <c r="J337" s="9">
        <f t="shared" si="455"/>
        <v>0</v>
      </c>
      <c r="K337" s="9">
        <f t="shared" si="455"/>
        <v>0</v>
      </c>
      <c r="L337" s="9">
        <f t="shared" si="455"/>
        <v>0</v>
      </c>
      <c r="M337" s="9">
        <f t="shared" si="455"/>
        <v>0</v>
      </c>
      <c r="N337" s="9">
        <f t="shared" si="455"/>
        <v>0</v>
      </c>
      <c r="O337" s="9">
        <f t="shared" si="455"/>
        <v>2000</v>
      </c>
    </row>
    <row r="338" spans="1:15" x14ac:dyDescent="0.25">
      <c r="A338" s="5" t="s">
        <v>135</v>
      </c>
      <c r="B338" s="27" t="s">
        <v>136</v>
      </c>
      <c r="C338" s="15">
        <v>2000</v>
      </c>
      <c r="D338" s="14">
        <v>2000</v>
      </c>
      <c r="E338" s="15">
        <v>0</v>
      </c>
      <c r="F338" s="15">
        <v>0</v>
      </c>
      <c r="G338" s="15">
        <v>0</v>
      </c>
      <c r="H338" s="15">
        <v>0</v>
      </c>
      <c r="I338" s="15">
        <v>0</v>
      </c>
      <c r="J338" s="15">
        <v>0</v>
      </c>
      <c r="K338" s="15">
        <v>0</v>
      </c>
      <c r="L338" s="15">
        <v>0</v>
      </c>
      <c r="M338" s="15">
        <v>0</v>
      </c>
      <c r="N338" s="15">
        <f t="shared" ref="N338" si="456">+E338+F338+G338+H338+I338+J338+K338+L338+M338</f>
        <v>0</v>
      </c>
      <c r="O338" s="15">
        <f t="shared" si="454"/>
        <v>2000</v>
      </c>
    </row>
    <row r="339" spans="1:15" s="2" customFormat="1" ht="30" x14ac:dyDescent="0.25">
      <c r="A339" s="10">
        <v>3.5</v>
      </c>
      <c r="B339" s="2" t="s">
        <v>35</v>
      </c>
      <c r="C339" s="9">
        <f>+C340+C341</f>
        <v>630000</v>
      </c>
      <c r="D339" s="9">
        <f>+D340+D341</f>
        <v>855500.67</v>
      </c>
      <c r="E339" s="9">
        <f t="shared" ref="E339:O339" si="457">+E340+E341</f>
        <v>0</v>
      </c>
      <c r="F339" s="9">
        <f t="shared" ref="F339:G339" si="458">+F340+F341</f>
        <v>0</v>
      </c>
      <c r="G339" s="9">
        <f t="shared" si="458"/>
        <v>0</v>
      </c>
      <c r="H339" s="9">
        <f t="shared" ref="H339:I339" si="459">+H340+H341</f>
        <v>0</v>
      </c>
      <c r="I339" s="9">
        <f t="shared" si="459"/>
        <v>168921.01</v>
      </c>
      <c r="J339" s="9">
        <f t="shared" ref="J339:L339" si="460">+J340+J341</f>
        <v>102208.76</v>
      </c>
      <c r="K339" s="9">
        <f t="shared" ref="K339" si="461">+K340+K341</f>
        <v>284370.90000000002</v>
      </c>
      <c r="L339" s="9">
        <f t="shared" si="460"/>
        <v>0</v>
      </c>
      <c r="M339" s="9">
        <f t="shared" ref="M339" si="462">+M340+M341</f>
        <v>46502</v>
      </c>
      <c r="N339" s="9">
        <f t="shared" si="457"/>
        <v>602002.67000000004</v>
      </c>
      <c r="O339" s="9">
        <f t="shared" si="457"/>
        <v>253498</v>
      </c>
    </row>
    <row r="340" spans="1:15" ht="30" x14ac:dyDescent="0.25">
      <c r="A340" s="5" t="s">
        <v>137</v>
      </c>
      <c r="B340" s="3" t="s">
        <v>142</v>
      </c>
      <c r="C340" s="15">
        <v>0</v>
      </c>
      <c r="D340" s="15">
        <v>0</v>
      </c>
      <c r="E340" s="15">
        <v>0</v>
      </c>
      <c r="F340" s="15">
        <v>0</v>
      </c>
      <c r="G340" s="15">
        <v>0</v>
      </c>
      <c r="H340" s="15">
        <v>0</v>
      </c>
      <c r="I340" s="15">
        <v>0</v>
      </c>
      <c r="J340" s="15">
        <v>0</v>
      </c>
      <c r="K340" s="15">
        <v>0</v>
      </c>
      <c r="L340" s="15">
        <v>0</v>
      </c>
      <c r="M340" s="15">
        <v>0</v>
      </c>
      <c r="N340" s="15">
        <f t="shared" ref="N340:N341" si="463">+E340+F340+G340+H340+I340+J340+K340+L340+M340</f>
        <v>0</v>
      </c>
      <c r="O340" s="15">
        <f t="shared" si="454"/>
        <v>0</v>
      </c>
    </row>
    <row r="341" spans="1:15" ht="15" customHeight="1" x14ac:dyDescent="0.25">
      <c r="A341" s="5" t="s">
        <v>138</v>
      </c>
      <c r="B341" s="3" t="s">
        <v>143</v>
      </c>
      <c r="C341" s="15">
        <v>630000</v>
      </c>
      <c r="D341" s="14">
        <v>855500.67</v>
      </c>
      <c r="E341" s="15">
        <v>0</v>
      </c>
      <c r="F341" s="15">
        <v>0</v>
      </c>
      <c r="G341" s="15">
        <v>0</v>
      </c>
      <c r="H341" s="14">
        <v>0</v>
      </c>
      <c r="I341" s="14">
        <v>168921.01</v>
      </c>
      <c r="J341" s="14">
        <v>102208.76</v>
      </c>
      <c r="K341" s="15">
        <v>284370.90000000002</v>
      </c>
      <c r="L341" s="15">
        <v>0</v>
      </c>
      <c r="M341" s="15">
        <v>46502</v>
      </c>
      <c r="N341" s="15">
        <f t="shared" si="463"/>
        <v>602002.67000000004</v>
      </c>
      <c r="O341" s="15">
        <f t="shared" si="454"/>
        <v>253498</v>
      </c>
    </row>
    <row r="342" spans="1:15" s="2" customFormat="1" ht="30" x14ac:dyDescent="0.25">
      <c r="A342" s="10" t="s">
        <v>245</v>
      </c>
      <c r="B342" s="4" t="s">
        <v>36</v>
      </c>
      <c r="C342" s="9">
        <f>+C343</f>
        <v>450000</v>
      </c>
      <c r="D342" s="9">
        <f>+D343</f>
        <v>570351.48</v>
      </c>
      <c r="E342" s="9">
        <f t="shared" si="455"/>
        <v>0</v>
      </c>
      <c r="F342" s="9">
        <f t="shared" si="455"/>
        <v>0</v>
      </c>
      <c r="G342" s="9">
        <f t="shared" si="455"/>
        <v>0</v>
      </c>
      <c r="H342" s="9">
        <f t="shared" si="455"/>
        <v>0</v>
      </c>
      <c r="I342" s="9">
        <f t="shared" si="455"/>
        <v>0</v>
      </c>
      <c r="J342" s="9">
        <f t="shared" si="455"/>
        <v>143471.44</v>
      </c>
      <c r="K342" s="9">
        <f t="shared" si="455"/>
        <v>186880.04</v>
      </c>
      <c r="L342" s="9">
        <f t="shared" si="455"/>
        <v>40129.18</v>
      </c>
      <c r="M342" s="9">
        <f t="shared" si="455"/>
        <v>0</v>
      </c>
      <c r="N342" s="9">
        <f t="shared" si="455"/>
        <v>370480.66</v>
      </c>
      <c r="O342" s="9">
        <f t="shared" si="455"/>
        <v>199870.82</v>
      </c>
    </row>
    <row r="343" spans="1:15" ht="45" x14ac:dyDescent="0.25">
      <c r="A343" s="5" t="s">
        <v>147</v>
      </c>
      <c r="B343" s="27" t="s">
        <v>148</v>
      </c>
      <c r="C343" s="15">
        <v>450000</v>
      </c>
      <c r="D343" s="14">
        <v>570351.48</v>
      </c>
      <c r="E343" s="15">
        <v>0</v>
      </c>
      <c r="F343" s="15">
        <v>0</v>
      </c>
      <c r="G343" s="15">
        <v>0</v>
      </c>
      <c r="H343" s="14">
        <v>0</v>
      </c>
      <c r="I343" s="14">
        <v>0</v>
      </c>
      <c r="J343" s="14">
        <v>143471.44</v>
      </c>
      <c r="K343" s="15">
        <v>186880.04</v>
      </c>
      <c r="L343" s="15">
        <v>40129.18</v>
      </c>
      <c r="M343" s="15">
        <v>0</v>
      </c>
      <c r="N343" s="15">
        <f t="shared" ref="N343" si="464">+E343+F343+G343+H343+I343+J343+K343+L343+M343</f>
        <v>370480.66</v>
      </c>
      <c r="O343" s="15">
        <f t="shared" si="454"/>
        <v>199870.82</v>
      </c>
    </row>
    <row r="344" spans="1:15" s="2" customFormat="1" x14ac:dyDescent="0.25">
      <c r="A344" s="10">
        <v>3.9</v>
      </c>
      <c r="B344" s="2" t="s">
        <v>15</v>
      </c>
      <c r="C344" s="9">
        <f>+C346</f>
        <v>160000</v>
      </c>
      <c r="D344" s="9">
        <f>+D346+D345</f>
        <v>368931.19</v>
      </c>
      <c r="E344" s="9">
        <f t="shared" ref="E344:M344" si="465">+E346</f>
        <v>0</v>
      </c>
      <c r="F344" s="9">
        <f t="shared" si="465"/>
        <v>0</v>
      </c>
      <c r="G344" s="9">
        <f t="shared" si="465"/>
        <v>9662.7999999999993</v>
      </c>
      <c r="H344" s="9">
        <f t="shared" si="465"/>
        <v>49880</v>
      </c>
      <c r="I344" s="9">
        <f t="shared" si="465"/>
        <v>75405.52</v>
      </c>
      <c r="J344" s="9">
        <f t="shared" si="465"/>
        <v>0</v>
      </c>
      <c r="K344" s="9">
        <f>+K346+K345</f>
        <v>43982.869999999995</v>
      </c>
      <c r="L344" s="9">
        <f t="shared" si="465"/>
        <v>0</v>
      </c>
      <c r="M344" s="9">
        <f t="shared" si="465"/>
        <v>53698.52</v>
      </c>
      <c r="N344" s="9">
        <f>+N346+N345</f>
        <v>232629.71</v>
      </c>
      <c r="O344" s="9">
        <f>+O346</f>
        <v>136301.47999999998</v>
      </c>
    </row>
    <row r="345" spans="1:15" s="2" customFormat="1" x14ac:dyDescent="0.25">
      <c r="A345" s="29" t="s">
        <v>157</v>
      </c>
      <c r="B345" s="3" t="s">
        <v>162</v>
      </c>
      <c r="C345" s="15">
        <v>0</v>
      </c>
      <c r="D345" s="15">
        <v>9426.02</v>
      </c>
      <c r="E345" s="15">
        <v>0</v>
      </c>
      <c r="F345" s="15">
        <v>0</v>
      </c>
      <c r="G345" s="15">
        <v>0</v>
      </c>
      <c r="H345" s="15">
        <v>0</v>
      </c>
      <c r="I345" s="15">
        <v>0</v>
      </c>
      <c r="J345" s="15">
        <v>0</v>
      </c>
      <c r="K345" s="15">
        <v>9426.02</v>
      </c>
      <c r="L345" s="9"/>
      <c r="M345" s="9"/>
      <c r="N345" s="15">
        <f t="shared" ref="N345" si="466">+E345+F345+G345+H345+I345+J345+K345+L345+M345</f>
        <v>9426.02</v>
      </c>
      <c r="O345" s="15">
        <f>+D345-N345</f>
        <v>0</v>
      </c>
    </row>
    <row r="346" spans="1:15" x14ac:dyDescent="0.25">
      <c r="A346" s="5" t="s">
        <v>161</v>
      </c>
      <c r="B346" s="3" t="s">
        <v>15</v>
      </c>
      <c r="C346" s="15">
        <v>160000</v>
      </c>
      <c r="D346" s="14">
        <v>359505.17</v>
      </c>
      <c r="E346" s="15">
        <v>0</v>
      </c>
      <c r="F346" s="15">
        <v>0</v>
      </c>
      <c r="G346" s="15">
        <v>9662.7999999999993</v>
      </c>
      <c r="H346" s="14">
        <v>49880</v>
      </c>
      <c r="I346" s="14">
        <v>75405.52</v>
      </c>
      <c r="J346" s="14">
        <v>0</v>
      </c>
      <c r="K346" s="15">
        <v>34556.85</v>
      </c>
      <c r="L346" s="15">
        <v>0</v>
      </c>
      <c r="M346" s="15">
        <v>53698.52</v>
      </c>
      <c r="N346" s="15">
        <f>+E346+F346+G346+H346+I346+J346+K346+L346+M346</f>
        <v>223203.69</v>
      </c>
      <c r="O346" s="15">
        <f>+D346-N346</f>
        <v>136301.47999999998</v>
      </c>
    </row>
    <row r="347" spans="1:15" s="2" customFormat="1" ht="30" x14ac:dyDescent="0.25">
      <c r="A347" s="8">
        <v>4</v>
      </c>
      <c r="B347" s="1" t="s">
        <v>37</v>
      </c>
      <c r="C347" s="9">
        <f>+C348</f>
        <v>100000</v>
      </c>
      <c r="D347" s="9">
        <f>+D348</f>
        <v>197232.09999999998</v>
      </c>
      <c r="E347" s="9">
        <f t="shared" ref="E347:O347" si="467">+E348</f>
        <v>0</v>
      </c>
      <c r="F347" s="9">
        <f t="shared" si="467"/>
        <v>0</v>
      </c>
      <c r="G347" s="9">
        <f t="shared" si="467"/>
        <v>0</v>
      </c>
      <c r="H347" s="9">
        <f t="shared" si="467"/>
        <v>25165.91</v>
      </c>
      <c r="I347" s="9">
        <f t="shared" si="467"/>
        <v>47066.19</v>
      </c>
      <c r="J347" s="9">
        <f t="shared" si="467"/>
        <v>0</v>
      </c>
      <c r="K347" s="9">
        <f t="shared" si="467"/>
        <v>0</v>
      </c>
      <c r="L347" s="9">
        <f t="shared" si="467"/>
        <v>0</v>
      </c>
      <c r="M347" s="9">
        <f t="shared" si="467"/>
        <v>0</v>
      </c>
      <c r="N347" s="9">
        <f t="shared" si="467"/>
        <v>72232.100000000006</v>
      </c>
      <c r="O347" s="9">
        <f t="shared" si="467"/>
        <v>124999.99999999999</v>
      </c>
    </row>
    <row r="348" spans="1:15" s="2" customFormat="1" x14ac:dyDescent="0.25">
      <c r="A348" s="10">
        <v>4.4000000000000004</v>
      </c>
      <c r="B348" s="2" t="s">
        <v>17</v>
      </c>
      <c r="C348" s="9">
        <f>+C349+C350</f>
        <v>100000</v>
      </c>
      <c r="D348" s="9">
        <f>+D349+D350</f>
        <v>197232.09999999998</v>
      </c>
      <c r="E348" s="9">
        <f t="shared" ref="E348:O348" si="468">+E349+E350</f>
        <v>0</v>
      </c>
      <c r="F348" s="9">
        <f t="shared" ref="F348:G348" si="469">+F349+F350</f>
        <v>0</v>
      </c>
      <c r="G348" s="9">
        <f t="shared" si="469"/>
        <v>0</v>
      </c>
      <c r="H348" s="9">
        <f t="shared" ref="H348:I348" si="470">+H349+H350</f>
        <v>25165.91</v>
      </c>
      <c r="I348" s="9">
        <f t="shared" si="470"/>
        <v>47066.19</v>
      </c>
      <c r="J348" s="9">
        <f t="shared" ref="J348:L348" si="471">+J349+J350</f>
        <v>0</v>
      </c>
      <c r="K348" s="9">
        <f t="shared" ref="K348" si="472">+K349+K350</f>
        <v>0</v>
      </c>
      <c r="L348" s="9">
        <f t="shared" si="471"/>
        <v>0</v>
      </c>
      <c r="M348" s="9">
        <f t="shared" ref="M348" si="473">+M349+M350</f>
        <v>0</v>
      </c>
      <c r="N348" s="9">
        <f t="shared" si="468"/>
        <v>72232.100000000006</v>
      </c>
      <c r="O348" s="9">
        <f t="shared" si="468"/>
        <v>124999.99999999999</v>
      </c>
    </row>
    <row r="349" spans="1:15" x14ac:dyDescent="0.25">
      <c r="A349" s="5" t="s">
        <v>169</v>
      </c>
      <c r="B349" s="3" t="s">
        <v>212</v>
      </c>
      <c r="C349" s="15">
        <v>50000</v>
      </c>
      <c r="D349" s="14">
        <v>30287.02</v>
      </c>
      <c r="E349" s="15">
        <v>0</v>
      </c>
      <c r="F349" s="15">
        <v>0</v>
      </c>
      <c r="G349" s="15">
        <v>0</v>
      </c>
      <c r="H349" s="14">
        <v>0</v>
      </c>
      <c r="I349" s="14">
        <v>30287.02</v>
      </c>
      <c r="J349" s="14">
        <v>0</v>
      </c>
      <c r="K349" s="15">
        <v>0</v>
      </c>
      <c r="L349" s="15">
        <v>0</v>
      </c>
      <c r="M349" s="15">
        <v>0</v>
      </c>
      <c r="N349" s="15">
        <f t="shared" ref="N349:N350" si="474">+E349+F349+G349+H349+I349+J349+K349+L349+M349</f>
        <v>30287.02</v>
      </c>
      <c r="O349" s="15">
        <f t="shared" ref="O349:O350" si="475">+D349-N349</f>
        <v>0</v>
      </c>
    </row>
    <row r="350" spans="1:15" ht="30" x14ac:dyDescent="0.25">
      <c r="A350" s="5" t="s">
        <v>171</v>
      </c>
      <c r="B350" s="27" t="s">
        <v>175</v>
      </c>
      <c r="C350" s="15">
        <v>50000</v>
      </c>
      <c r="D350" s="15">
        <v>166945.07999999999</v>
      </c>
      <c r="E350" s="15">
        <v>0</v>
      </c>
      <c r="F350" s="15">
        <v>0</v>
      </c>
      <c r="G350" s="15">
        <v>0</v>
      </c>
      <c r="H350" s="14">
        <v>25165.91</v>
      </c>
      <c r="I350" s="14">
        <v>16779.169999999998</v>
      </c>
      <c r="J350" s="14">
        <v>0</v>
      </c>
      <c r="K350" s="15">
        <v>0</v>
      </c>
      <c r="L350" s="15">
        <v>0</v>
      </c>
      <c r="M350" s="15">
        <v>0</v>
      </c>
      <c r="N350" s="15">
        <f t="shared" si="474"/>
        <v>41945.08</v>
      </c>
      <c r="O350" s="15">
        <f t="shared" si="475"/>
        <v>124999.99999999999</v>
      </c>
    </row>
    <row r="351" spans="1:15" s="2" customFormat="1" ht="30" x14ac:dyDescent="0.25">
      <c r="A351" s="8">
        <v>5</v>
      </c>
      <c r="B351" s="1" t="s">
        <v>18</v>
      </c>
      <c r="C351" s="9">
        <f>+C352</f>
        <v>50000</v>
      </c>
      <c r="D351" s="9">
        <f t="shared" ref="D351:O351" si="476">+D352</f>
        <v>0</v>
      </c>
      <c r="E351" s="9">
        <f t="shared" si="476"/>
        <v>0</v>
      </c>
      <c r="F351" s="9">
        <f t="shared" si="476"/>
        <v>0</v>
      </c>
      <c r="G351" s="9">
        <f t="shared" si="476"/>
        <v>0</v>
      </c>
      <c r="H351" s="9">
        <f t="shared" si="476"/>
        <v>0</v>
      </c>
      <c r="I351" s="9">
        <f t="shared" si="476"/>
        <v>0</v>
      </c>
      <c r="J351" s="9">
        <f t="shared" si="476"/>
        <v>0</v>
      </c>
      <c r="K351" s="9">
        <f t="shared" si="476"/>
        <v>0</v>
      </c>
      <c r="L351" s="9">
        <f t="shared" si="476"/>
        <v>0</v>
      </c>
      <c r="M351" s="9">
        <f t="shared" si="476"/>
        <v>0</v>
      </c>
      <c r="N351" s="9">
        <f t="shared" si="476"/>
        <v>0</v>
      </c>
      <c r="O351" s="9">
        <f t="shared" si="476"/>
        <v>0</v>
      </c>
    </row>
    <row r="352" spans="1:15" s="2" customFormat="1" ht="30" x14ac:dyDescent="0.25">
      <c r="A352" s="10">
        <v>5.0999999999999996</v>
      </c>
      <c r="B352" s="2" t="s">
        <v>19</v>
      </c>
      <c r="C352" s="9">
        <f>+C353+C354</f>
        <v>50000</v>
      </c>
      <c r="D352" s="9">
        <f>+D353+D354</f>
        <v>0</v>
      </c>
      <c r="E352" s="9">
        <f t="shared" ref="E352:O352" si="477">+E353+E354</f>
        <v>0</v>
      </c>
      <c r="F352" s="9">
        <f t="shared" ref="F352:G352" si="478">+F353+F354</f>
        <v>0</v>
      </c>
      <c r="G352" s="9">
        <f t="shared" si="478"/>
        <v>0</v>
      </c>
      <c r="H352" s="9">
        <f t="shared" ref="H352:I352" si="479">+H353+H354</f>
        <v>0</v>
      </c>
      <c r="I352" s="9">
        <f t="shared" si="479"/>
        <v>0</v>
      </c>
      <c r="J352" s="9">
        <f t="shared" ref="J352:L352" si="480">+J353+J354</f>
        <v>0</v>
      </c>
      <c r="K352" s="9">
        <f t="shared" ref="K352" si="481">+K353+K354</f>
        <v>0</v>
      </c>
      <c r="L352" s="9">
        <f t="shared" si="480"/>
        <v>0</v>
      </c>
      <c r="M352" s="9">
        <f t="shared" ref="M352" si="482">+M353+M354</f>
        <v>0</v>
      </c>
      <c r="N352" s="9">
        <f t="shared" si="477"/>
        <v>0</v>
      </c>
      <c r="O352" s="9">
        <f t="shared" si="477"/>
        <v>0</v>
      </c>
    </row>
    <row r="353" spans="1:15" x14ac:dyDescent="0.25">
      <c r="A353" s="5" t="s">
        <v>177</v>
      </c>
      <c r="B353" s="3" t="s">
        <v>179</v>
      </c>
      <c r="C353" s="15">
        <v>0</v>
      </c>
      <c r="D353" s="15">
        <v>0</v>
      </c>
      <c r="E353" s="15">
        <v>0</v>
      </c>
      <c r="F353" s="15">
        <v>0</v>
      </c>
      <c r="G353" s="15">
        <v>0</v>
      </c>
      <c r="H353" s="15">
        <v>0</v>
      </c>
      <c r="I353" s="15">
        <v>0</v>
      </c>
      <c r="J353" s="15">
        <v>0</v>
      </c>
      <c r="K353" s="15">
        <v>0</v>
      </c>
      <c r="L353" s="15">
        <v>0</v>
      </c>
      <c r="M353" s="15">
        <v>0</v>
      </c>
      <c r="N353" s="15">
        <f t="shared" ref="N353:N354" si="483">+E353+F353+G353+H353+I353+J353+K353+L353+M353</f>
        <v>0</v>
      </c>
      <c r="O353" s="15">
        <f t="shared" ref="O353" si="484">+D353-N353</f>
        <v>0</v>
      </c>
    </row>
    <row r="354" spans="1:15" ht="30" x14ac:dyDescent="0.25">
      <c r="A354" s="5" t="s">
        <v>178</v>
      </c>
      <c r="B354" s="3" t="s">
        <v>180</v>
      </c>
      <c r="C354" s="15">
        <v>50000</v>
      </c>
      <c r="D354" s="15">
        <v>0</v>
      </c>
      <c r="E354" s="15">
        <v>0</v>
      </c>
      <c r="F354" s="15">
        <v>0</v>
      </c>
      <c r="G354" s="15">
        <v>0</v>
      </c>
      <c r="H354" s="15">
        <v>0</v>
      </c>
      <c r="I354" s="15">
        <v>0</v>
      </c>
      <c r="J354" s="15">
        <v>0</v>
      </c>
      <c r="K354" s="15">
        <v>0</v>
      </c>
      <c r="L354" s="15">
        <v>0</v>
      </c>
      <c r="M354" s="15">
        <v>0</v>
      </c>
      <c r="N354" s="15">
        <f t="shared" si="483"/>
        <v>0</v>
      </c>
      <c r="O354" s="15">
        <f>+D354-N354</f>
        <v>0</v>
      </c>
    </row>
    <row r="355" spans="1:15" s="2" customFormat="1" x14ac:dyDescent="0.25">
      <c r="A355" s="10"/>
      <c r="C355" s="9"/>
      <c r="D355" s="9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1:15" s="12" customFormat="1" ht="30" customHeight="1" x14ac:dyDescent="0.25">
      <c r="A356" s="40" t="s">
        <v>50</v>
      </c>
      <c r="B356" s="40"/>
      <c r="C356" s="25">
        <f>+C357</f>
        <v>15368063</v>
      </c>
      <c r="D356" s="25">
        <f>+D357</f>
        <v>15044128</v>
      </c>
      <c r="E356" s="25">
        <f t="shared" ref="E356:O356" si="485">+E357</f>
        <v>0</v>
      </c>
      <c r="F356" s="25">
        <f t="shared" si="485"/>
        <v>0</v>
      </c>
      <c r="G356" s="25">
        <f t="shared" si="485"/>
        <v>0</v>
      </c>
      <c r="H356" s="25">
        <f t="shared" si="485"/>
        <v>0</v>
      </c>
      <c r="I356" s="25">
        <f t="shared" si="485"/>
        <v>0</v>
      </c>
      <c r="J356" s="25">
        <f t="shared" si="485"/>
        <v>0</v>
      </c>
      <c r="K356" s="25">
        <f t="shared" si="485"/>
        <v>0</v>
      </c>
      <c r="L356" s="25">
        <f t="shared" si="485"/>
        <v>3794150.94</v>
      </c>
      <c r="M356" s="25">
        <f t="shared" si="485"/>
        <v>0</v>
      </c>
      <c r="N356" s="25">
        <f t="shared" si="485"/>
        <v>3794150.94</v>
      </c>
      <c r="O356" s="25">
        <f t="shared" si="485"/>
        <v>11249977.060000001</v>
      </c>
    </row>
    <row r="357" spans="1:15" x14ac:dyDescent="0.25">
      <c r="A357" s="8">
        <v>6</v>
      </c>
      <c r="B357" s="1" t="s">
        <v>23</v>
      </c>
      <c r="C357" s="9">
        <f>+C358</f>
        <v>15368063</v>
      </c>
      <c r="D357" s="9">
        <f>+D358</f>
        <v>15044128</v>
      </c>
      <c r="E357" s="9">
        <f t="shared" ref="E357:O357" si="486">+E358</f>
        <v>0</v>
      </c>
      <c r="F357" s="9">
        <f t="shared" si="486"/>
        <v>0</v>
      </c>
      <c r="G357" s="9">
        <f t="shared" si="486"/>
        <v>0</v>
      </c>
      <c r="H357" s="9">
        <f t="shared" si="486"/>
        <v>0</v>
      </c>
      <c r="I357" s="9">
        <f t="shared" si="486"/>
        <v>0</v>
      </c>
      <c r="J357" s="9">
        <f t="shared" si="486"/>
        <v>0</v>
      </c>
      <c r="K357" s="9">
        <f t="shared" si="486"/>
        <v>0</v>
      </c>
      <c r="L357" s="9">
        <f t="shared" si="486"/>
        <v>3794150.94</v>
      </c>
      <c r="M357" s="9">
        <f t="shared" si="486"/>
        <v>0</v>
      </c>
      <c r="N357" s="9">
        <f t="shared" si="486"/>
        <v>3794150.94</v>
      </c>
      <c r="O357" s="9">
        <f t="shared" si="486"/>
        <v>11249977.060000001</v>
      </c>
    </row>
    <row r="358" spans="1:15" s="2" customFormat="1" ht="30" x14ac:dyDescent="0.25">
      <c r="A358" s="10">
        <v>6.1</v>
      </c>
      <c r="B358" s="2" t="s">
        <v>40</v>
      </c>
      <c r="C358" s="9">
        <f t="shared" ref="C358:M358" si="487">+C359+C360+C361+C362+C363</f>
        <v>15368063</v>
      </c>
      <c r="D358" s="9">
        <f t="shared" ref="D358" si="488">+D359+D360+D361+D362+D363</f>
        <v>15044128</v>
      </c>
      <c r="E358" s="9">
        <f t="shared" si="487"/>
        <v>0</v>
      </c>
      <c r="F358" s="9">
        <f t="shared" si="487"/>
        <v>0</v>
      </c>
      <c r="G358" s="9">
        <f t="shared" si="487"/>
        <v>0</v>
      </c>
      <c r="H358" s="9">
        <f t="shared" si="487"/>
        <v>0</v>
      </c>
      <c r="I358" s="9">
        <f t="shared" si="487"/>
        <v>0</v>
      </c>
      <c r="J358" s="9">
        <f t="shared" si="487"/>
        <v>0</v>
      </c>
      <c r="K358" s="9">
        <f t="shared" si="487"/>
        <v>0</v>
      </c>
      <c r="L358" s="9">
        <f t="shared" si="487"/>
        <v>3794150.94</v>
      </c>
      <c r="M358" s="9">
        <f t="shared" si="487"/>
        <v>0</v>
      </c>
      <c r="N358" s="9">
        <f t="shared" ref="N358:O358" si="489">+N359+N360+N361+N362+N363</f>
        <v>3794150.94</v>
      </c>
      <c r="O358" s="9">
        <f t="shared" si="489"/>
        <v>11249977.060000001</v>
      </c>
    </row>
    <row r="359" spans="1:15" x14ac:dyDescent="0.25">
      <c r="A359" s="5" t="s">
        <v>195</v>
      </c>
      <c r="B359" s="3" t="s">
        <v>200</v>
      </c>
      <c r="C359" s="15">
        <v>2500000</v>
      </c>
      <c r="D359" s="15">
        <v>1000000</v>
      </c>
      <c r="E359" s="15">
        <v>0</v>
      </c>
      <c r="F359" s="15">
        <v>0</v>
      </c>
      <c r="G359" s="15">
        <v>0</v>
      </c>
      <c r="H359" s="15">
        <v>0</v>
      </c>
      <c r="I359" s="15">
        <v>0</v>
      </c>
      <c r="J359" s="15">
        <v>0</v>
      </c>
      <c r="K359" s="15">
        <v>0</v>
      </c>
      <c r="L359" s="15">
        <v>0</v>
      </c>
      <c r="M359" s="15">
        <v>0</v>
      </c>
      <c r="N359" s="15">
        <f t="shared" ref="N359:N363" si="490">+E359+F359+G359+H359+I359+J359+K359+L359+M359</f>
        <v>0</v>
      </c>
      <c r="O359" s="15">
        <f t="shared" ref="O359:O363" si="491">+D359-N359</f>
        <v>1000000</v>
      </c>
    </row>
    <row r="360" spans="1:15" ht="45" x14ac:dyDescent="0.25">
      <c r="A360" s="5" t="s">
        <v>196</v>
      </c>
      <c r="B360" s="3" t="s">
        <v>204</v>
      </c>
      <c r="C360" s="15">
        <v>8000000</v>
      </c>
      <c r="D360" s="15">
        <v>1000000</v>
      </c>
      <c r="E360" s="15">
        <v>0</v>
      </c>
      <c r="F360" s="15">
        <v>0</v>
      </c>
      <c r="G360" s="15">
        <v>0</v>
      </c>
      <c r="H360" s="15">
        <v>0</v>
      </c>
      <c r="I360" s="15">
        <v>0</v>
      </c>
      <c r="J360" s="15">
        <v>0</v>
      </c>
      <c r="K360" s="15">
        <v>0</v>
      </c>
      <c r="L360" s="15">
        <v>530424.68000000005</v>
      </c>
      <c r="M360" s="15">
        <v>0</v>
      </c>
      <c r="N360" s="15">
        <f t="shared" si="490"/>
        <v>530424.68000000005</v>
      </c>
      <c r="O360" s="15">
        <f t="shared" si="491"/>
        <v>469575.31999999995</v>
      </c>
    </row>
    <row r="361" spans="1:15" ht="30" x14ac:dyDescent="0.25">
      <c r="A361" s="5" t="s">
        <v>197</v>
      </c>
      <c r="B361" s="3" t="s">
        <v>201</v>
      </c>
      <c r="C361" s="15">
        <v>2800000</v>
      </c>
      <c r="D361" s="15">
        <v>10900000</v>
      </c>
      <c r="E361" s="15">
        <v>0</v>
      </c>
      <c r="F361" s="15">
        <v>0</v>
      </c>
      <c r="G361" s="15">
        <v>0</v>
      </c>
      <c r="H361" s="15">
        <v>0</v>
      </c>
      <c r="I361" s="15">
        <v>0</v>
      </c>
      <c r="J361" s="15">
        <v>0</v>
      </c>
      <c r="K361" s="15">
        <v>0</v>
      </c>
      <c r="L361" s="15">
        <v>3263726.26</v>
      </c>
      <c r="M361" s="15">
        <v>0</v>
      </c>
      <c r="N361" s="15">
        <f t="shared" si="490"/>
        <v>3263726.26</v>
      </c>
      <c r="O361" s="15">
        <f t="shared" si="491"/>
        <v>7636273.7400000002</v>
      </c>
    </row>
    <row r="362" spans="1:15" ht="30" x14ac:dyDescent="0.25">
      <c r="A362" s="5" t="s">
        <v>198</v>
      </c>
      <c r="B362" s="3" t="s">
        <v>202</v>
      </c>
      <c r="C362" s="15">
        <v>2068063</v>
      </c>
      <c r="D362" s="15">
        <v>2144128</v>
      </c>
      <c r="E362" s="15">
        <v>0</v>
      </c>
      <c r="F362" s="15">
        <v>0</v>
      </c>
      <c r="G362" s="15">
        <v>0</v>
      </c>
      <c r="H362" s="15">
        <v>0</v>
      </c>
      <c r="I362" s="15">
        <v>0</v>
      </c>
      <c r="J362" s="15">
        <v>0</v>
      </c>
      <c r="K362" s="15">
        <v>0</v>
      </c>
      <c r="L362" s="15">
        <v>0</v>
      </c>
      <c r="M362" s="15">
        <v>0</v>
      </c>
      <c r="N362" s="15">
        <f t="shared" si="490"/>
        <v>0</v>
      </c>
      <c r="O362" s="15">
        <f t="shared" si="491"/>
        <v>2144128</v>
      </c>
    </row>
    <row r="363" spans="1:15" ht="45" x14ac:dyDescent="0.25">
      <c r="A363" s="5" t="s">
        <v>199</v>
      </c>
      <c r="B363" s="3" t="s">
        <v>203</v>
      </c>
      <c r="C363" s="15">
        <v>0</v>
      </c>
      <c r="D363" s="15">
        <v>0</v>
      </c>
      <c r="E363" s="15">
        <v>0</v>
      </c>
      <c r="F363" s="15">
        <v>0</v>
      </c>
      <c r="G363" s="15">
        <v>0</v>
      </c>
      <c r="H363" s="15">
        <v>0</v>
      </c>
      <c r="I363" s="15">
        <v>0</v>
      </c>
      <c r="J363" s="15">
        <v>0</v>
      </c>
      <c r="K363" s="15">
        <v>0</v>
      </c>
      <c r="L363" s="15">
        <v>0</v>
      </c>
      <c r="M363" s="15">
        <v>0</v>
      </c>
      <c r="N363" s="15">
        <f t="shared" si="490"/>
        <v>0</v>
      </c>
      <c r="O363" s="15">
        <f t="shared" si="491"/>
        <v>0</v>
      </c>
    </row>
    <row r="364" spans="1:15" x14ac:dyDescent="0.25">
      <c r="A364" s="10"/>
      <c r="B364" s="2"/>
      <c r="C364" s="15"/>
      <c r="D364" s="15"/>
    </row>
    <row r="365" spans="1:15" s="12" customFormat="1" ht="30" customHeight="1" x14ac:dyDescent="0.25">
      <c r="A365" s="40" t="s">
        <v>51</v>
      </c>
      <c r="B365" s="40"/>
      <c r="C365" s="25">
        <f>+C366+C375+C382</f>
        <v>2180600</v>
      </c>
      <c r="D365" s="25">
        <f>+D366+D375+D382</f>
        <v>2180879.2000000002</v>
      </c>
      <c r="E365" s="25">
        <f t="shared" ref="E365:O365" si="492">+E366+E375+E382</f>
        <v>0</v>
      </c>
      <c r="F365" s="25">
        <f t="shared" ref="F365:G365" si="493">+F366+F375+F382</f>
        <v>0</v>
      </c>
      <c r="G365" s="25">
        <f t="shared" si="493"/>
        <v>0</v>
      </c>
      <c r="H365" s="25">
        <f>+H366+H375+H382</f>
        <v>424</v>
      </c>
      <c r="I365" s="25">
        <f t="shared" ref="I365" si="494">+I366+I375+I382</f>
        <v>481</v>
      </c>
      <c r="J365" s="25">
        <f t="shared" ref="J365:L365" si="495">+J366+J375+J382</f>
        <v>661853.65</v>
      </c>
      <c r="K365" s="25">
        <f>+K366+K375+K382</f>
        <v>296800</v>
      </c>
      <c r="L365" s="25">
        <f t="shared" si="495"/>
        <v>63707.75</v>
      </c>
      <c r="M365" s="25">
        <f t="shared" ref="M365" si="496">+M366+M375+M382</f>
        <v>0</v>
      </c>
      <c r="N365" s="25">
        <f>+N366+N375+N382</f>
        <v>1107476.3999999999</v>
      </c>
      <c r="O365" s="25">
        <f t="shared" si="492"/>
        <v>1073402.8</v>
      </c>
    </row>
    <row r="366" spans="1:15" x14ac:dyDescent="0.25">
      <c r="A366" s="8">
        <v>1</v>
      </c>
      <c r="B366" s="1" t="s">
        <v>1</v>
      </c>
      <c r="C366" s="9">
        <f>+C369+C372</f>
        <v>2170000</v>
      </c>
      <c r="D366" s="9">
        <f>+D369+D372+D367</f>
        <v>1170140.6499999999</v>
      </c>
      <c r="E366" s="9">
        <f t="shared" ref="E366" si="497">+E369+E372</f>
        <v>0</v>
      </c>
      <c r="F366" s="9">
        <f t="shared" ref="F366:G366" si="498">+F369+F372</f>
        <v>0</v>
      </c>
      <c r="G366" s="9">
        <f t="shared" si="498"/>
        <v>0</v>
      </c>
      <c r="H366" s="9">
        <f t="shared" ref="H366:I366" si="499">+H369+H372</f>
        <v>0</v>
      </c>
      <c r="I366" s="9">
        <f t="shared" si="499"/>
        <v>0</v>
      </c>
      <c r="J366" s="9">
        <f t="shared" ref="J366:L366" si="500">+J369+J372</f>
        <v>661340.65</v>
      </c>
      <c r="K366" s="9">
        <f>+K369+K372+K367</f>
        <v>296800</v>
      </c>
      <c r="L366" s="9">
        <f t="shared" si="500"/>
        <v>0</v>
      </c>
      <c r="M366" s="9">
        <f t="shared" ref="M366" si="501">+M369+M372</f>
        <v>0</v>
      </c>
      <c r="N366" s="9">
        <f>+N369+N372+N367</f>
        <v>1042350.65</v>
      </c>
      <c r="O366" s="9">
        <f>+O369+O372+O367</f>
        <v>127790</v>
      </c>
    </row>
    <row r="367" spans="1:15" ht="30" x14ac:dyDescent="0.25">
      <c r="A367" s="8">
        <v>1.1000000000000001</v>
      </c>
      <c r="B367" s="1" t="s">
        <v>27</v>
      </c>
      <c r="C367" s="9">
        <f>+C368</f>
        <v>0</v>
      </c>
      <c r="D367" s="9">
        <f>+D368</f>
        <v>508800</v>
      </c>
      <c r="E367" s="9">
        <f t="shared" ref="E367:J367" si="502">+E368</f>
        <v>0</v>
      </c>
      <c r="F367" s="9">
        <f t="shared" si="502"/>
        <v>0</v>
      </c>
      <c r="G367" s="9">
        <f t="shared" si="502"/>
        <v>0</v>
      </c>
      <c r="H367" s="9">
        <f t="shared" si="502"/>
        <v>0</v>
      </c>
      <c r="I367" s="9">
        <f t="shared" si="502"/>
        <v>0</v>
      </c>
      <c r="J367" s="9">
        <f t="shared" si="502"/>
        <v>0</v>
      </c>
      <c r="K367" s="9">
        <f>+K368</f>
        <v>296800</v>
      </c>
      <c r="L367" s="9">
        <f>+L368</f>
        <v>42105</v>
      </c>
      <c r="M367" s="9"/>
      <c r="N367" s="9">
        <f>+N368</f>
        <v>381010</v>
      </c>
      <c r="O367" s="9">
        <f>+O368</f>
        <v>127790</v>
      </c>
    </row>
    <row r="368" spans="1:15" x14ac:dyDescent="0.25">
      <c r="A368" s="16" t="s">
        <v>55</v>
      </c>
      <c r="B368" s="6" t="s">
        <v>56</v>
      </c>
      <c r="C368" s="15">
        <v>0</v>
      </c>
      <c r="D368" s="15">
        <v>508800</v>
      </c>
      <c r="E368" s="15">
        <v>0</v>
      </c>
      <c r="F368" s="15">
        <v>0</v>
      </c>
      <c r="G368" s="15">
        <v>0</v>
      </c>
      <c r="H368" s="15">
        <v>0</v>
      </c>
      <c r="I368" s="15">
        <v>0</v>
      </c>
      <c r="J368" s="15">
        <v>0</v>
      </c>
      <c r="K368" s="15">
        <v>296800</v>
      </c>
      <c r="L368" s="9">
        <v>42105</v>
      </c>
      <c r="M368" s="9">
        <v>42105</v>
      </c>
      <c r="N368" s="15">
        <f>+E368+F368+G368+H368+I368+J368+K368+L368+M368</f>
        <v>381010</v>
      </c>
      <c r="O368" s="15">
        <f>+D368-N368</f>
        <v>127790</v>
      </c>
    </row>
    <row r="369" spans="1:15" s="2" customFormat="1" x14ac:dyDescent="0.25">
      <c r="A369" s="10">
        <v>1.4</v>
      </c>
      <c r="B369" s="2" t="s">
        <v>3</v>
      </c>
      <c r="C369" s="9">
        <f>+C371</f>
        <v>2170000</v>
      </c>
      <c r="D369" s="9">
        <f>+D371+D370</f>
        <v>661340.65</v>
      </c>
      <c r="E369" s="9">
        <f t="shared" ref="E369:N369" si="503">+E371+E370</f>
        <v>0</v>
      </c>
      <c r="F369" s="9">
        <f t="shared" si="503"/>
        <v>0</v>
      </c>
      <c r="G369" s="9">
        <f t="shared" si="503"/>
        <v>0</v>
      </c>
      <c r="H369" s="9">
        <f t="shared" si="503"/>
        <v>0</v>
      </c>
      <c r="I369" s="9">
        <f t="shared" si="503"/>
        <v>0</v>
      </c>
      <c r="J369" s="9">
        <f t="shared" si="503"/>
        <v>661340.65</v>
      </c>
      <c r="K369" s="9">
        <f t="shared" si="503"/>
        <v>0</v>
      </c>
      <c r="L369" s="9">
        <f t="shared" si="503"/>
        <v>0</v>
      </c>
      <c r="M369" s="9">
        <f t="shared" si="503"/>
        <v>0</v>
      </c>
      <c r="N369" s="9">
        <f t="shared" si="503"/>
        <v>661340.65</v>
      </c>
      <c r="O369" s="9">
        <f>+O371+O370</f>
        <v>0</v>
      </c>
    </row>
    <row r="370" spans="1:15" x14ac:dyDescent="0.25">
      <c r="A370" s="5" t="s">
        <v>282</v>
      </c>
      <c r="B370" s="3" t="s">
        <v>310</v>
      </c>
      <c r="C370" s="15">
        <v>2170000</v>
      </c>
      <c r="D370" s="15">
        <v>661340.65</v>
      </c>
      <c r="E370" s="15">
        <v>0</v>
      </c>
      <c r="F370" s="15">
        <v>0</v>
      </c>
      <c r="G370" s="15">
        <v>0</v>
      </c>
      <c r="H370" s="15">
        <v>0</v>
      </c>
      <c r="I370" s="15">
        <v>0</v>
      </c>
      <c r="J370" s="15">
        <v>661340.65</v>
      </c>
      <c r="K370" s="15">
        <v>0</v>
      </c>
      <c r="L370" s="15">
        <v>0</v>
      </c>
      <c r="M370" s="15">
        <v>0</v>
      </c>
      <c r="N370" s="15">
        <f t="shared" ref="N370" si="504">+E370+F370+G370+H370+I370+J370+K370+L370+M370</f>
        <v>661340.65</v>
      </c>
      <c r="O370" s="15">
        <f>+D370-N370</f>
        <v>0</v>
      </c>
    </row>
    <row r="371" spans="1:15" x14ac:dyDescent="0.25">
      <c r="A371" s="5" t="s">
        <v>70</v>
      </c>
      <c r="B371" s="3" t="s">
        <v>71</v>
      </c>
      <c r="C371" s="15">
        <v>2170000</v>
      </c>
      <c r="D371" s="15">
        <v>0</v>
      </c>
      <c r="E371" s="15">
        <v>0</v>
      </c>
      <c r="F371" s="15">
        <v>0</v>
      </c>
      <c r="G371" s="15">
        <v>0</v>
      </c>
      <c r="H371" s="15">
        <v>0</v>
      </c>
      <c r="I371" s="15">
        <v>0</v>
      </c>
      <c r="J371" s="15">
        <v>0</v>
      </c>
      <c r="K371" s="15">
        <v>0</v>
      </c>
      <c r="L371" s="15">
        <v>0</v>
      </c>
      <c r="M371" s="15">
        <v>0</v>
      </c>
      <c r="N371" s="15">
        <f t="shared" ref="N371" si="505">+E371+F371+G371+H371+I371+J371+K371+L371+M371</f>
        <v>0</v>
      </c>
      <c r="O371" s="15">
        <f t="shared" ref="O371" si="506">+D371-N371</f>
        <v>0</v>
      </c>
    </row>
    <row r="372" spans="1:15" s="2" customFormat="1" ht="17.25" customHeight="1" x14ac:dyDescent="0.25">
      <c r="A372" s="7">
        <v>1.5</v>
      </c>
      <c r="B372" s="2" t="s">
        <v>272</v>
      </c>
      <c r="C372" s="9">
        <f>+C373+C374</f>
        <v>0</v>
      </c>
      <c r="D372" s="9">
        <f>+D373+D374</f>
        <v>0</v>
      </c>
      <c r="E372" s="9">
        <f t="shared" ref="E372:O372" si="507">+E373+E374</f>
        <v>0</v>
      </c>
      <c r="F372" s="9">
        <f t="shared" ref="F372:G372" si="508">+F373+F374</f>
        <v>0</v>
      </c>
      <c r="G372" s="9">
        <f t="shared" si="508"/>
        <v>0</v>
      </c>
      <c r="H372" s="9">
        <f t="shared" ref="H372:I372" si="509">+H373+H374</f>
        <v>0</v>
      </c>
      <c r="I372" s="9">
        <f t="shared" si="509"/>
        <v>0</v>
      </c>
      <c r="J372" s="9">
        <f t="shared" ref="J372:L372" si="510">+J373+J374</f>
        <v>0</v>
      </c>
      <c r="K372" s="9">
        <f t="shared" ref="K372" si="511">+K373+K374</f>
        <v>0</v>
      </c>
      <c r="L372" s="9">
        <f t="shared" si="510"/>
        <v>0</v>
      </c>
      <c r="M372" s="9">
        <f t="shared" ref="M372" si="512">+M373+M374</f>
        <v>0</v>
      </c>
      <c r="N372" s="9">
        <f t="shared" si="507"/>
        <v>0</v>
      </c>
      <c r="O372" s="9">
        <f t="shared" si="507"/>
        <v>0</v>
      </c>
    </row>
    <row r="373" spans="1:15" x14ac:dyDescent="0.25">
      <c r="A373" s="5" t="s">
        <v>72</v>
      </c>
      <c r="B373" s="3" t="s">
        <v>273</v>
      </c>
      <c r="C373" s="15">
        <v>0</v>
      </c>
      <c r="D373" s="15">
        <v>0</v>
      </c>
      <c r="E373" s="15">
        <v>0</v>
      </c>
      <c r="F373" s="15">
        <v>0</v>
      </c>
      <c r="G373" s="15">
        <v>0</v>
      </c>
      <c r="H373" s="15">
        <v>0</v>
      </c>
      <c r="I373" s="15">
        <v>0</v>
      </c>
      <c r="J373" s="15">
        <v>0</v>
      </c>
      <c r="K373" s="15">
        <v>0</v>
      </c>
      <c r="L373" s="15">
        <v>0</v>
      </c>
      <c r="M373" s="15">
        <v>0</v>
      </c>
      <c r="N373" s="15">
        <f t="shared" ref="N373:N374" si="513">+E373+F373+G373+H373+I373+J373+K373+L373+M373</f>
        <v>0</v>
      </c>
      <c r="O373" s="15">
        <f t="shared" ref="O373:O374" si="514">+D373-N373</f>
        <v>0</v>
      </c>
    </row>
    <row r="374" spans="1:15" ht="30" x14ac:dyDescent="0.25">
      <c r="A374" s="5" t="s">
        <v>74</v>
      </c>
      <c r="B374" s="3" t="s">
        <v>272</v>
      </c>
      <c r="C374" s="15">
        <v>0</v>
      </c>
      <c r="D374" s="15">
        <v>0</v>
      </c>
      <c r="E374" s="15">
        <v>0</v>
      </c>
      <c r="F374" s="15">
        <v>0</v>
      </c>
      <c r="G374" s="15">
        <v>0</v>
      </c>
      <c r="H374" s="15">
        <v>0</v>
      </c>
      <c r="I374" s="15">
        <v>0</v>
      </c>
      <c r="J374" s="15">
        <v>0</v>
      </c>
      <c r="K374" s="15">
        <v>0</v>
      </c>
      <c r="L374" s="15">
        <v>0</v>
      </c>
      <c r="M374" s="15">
        <v>0</v>
      </c>
      <c r="N374" s="15">
        <f t="shared" si="513"/>
        <v>0</v>
      </c>
      <c r="O374" s="15">
        <f t="shared" si="514"/>
        <v>0</v>
      </c>
    </row>
    <row r="375" spans="1:15" s="2" customFormat="1" x14ac:dyDescent="0.25">
      <c r="A375" s="8">
        <v>3</v>
      </c>
      <c r="B375" s="1" t="s">
        <v>10</v>
      </c>
      <c r="C375" s="9">
        <f>+C380+C378</f>
        <v>10600</v>
      </c>
      <c r="D375" s="9">
        <f>+D380+D378+D376</f>
        <v>1010738.55</v>
      </c>
      <c r="E375" s="9">
        <f t="shared" ref="E375:O375" si="515">+E380+E378+E376</f>
        <v>0</v>
      </c>
      <c r="F375" s="9">
        <f t="shared" si="515"/>
        <v>0</v>
      </c>
      <c r="G375" s="9">
        <f t="shared" si="515"/>
        <v>0</v>
      </c>
      <c r="H375" s="9">
        <f t="shared" si="515"/>
        <v>424</v>
      </c>
      <c r="I375" s="9">
        <f t="shared" si="515"/>
        <v>481</v>
      </c>
      <c r="J375" s="9">
        <f t="shared" si="515"/>
        <v>513</v>
      </c>
      <c r="K375" s="9">
        <f t="shared" si="515"/>
        <v>0</v>
      </c>
      <c r="L375" s="9">
        <f t="shared" si="515"/>
        <v>63707.75</v>
      </c>
      <c r="M375" s="9">
        <f t="shared" si="515"/>
        <v>0</v>
      </c>
      <c r="N375" s="9">
        <f t="shared" si="515"/>
        <v>65125.75</v>
      </c>
      <c r="O375" s="9">
        <f t="shared" si="515"/>
        <v>945612.80000000005</v>
      </c>
    </row>
    <row r="376" spans="1:15" s="2" customFormat="1" ht="30" x14ac:dyDescent="0.25">
      <c r="A376" s="10">
        <v>3.3</v>
      </c>
      <c r="B376" s="2" t="s">
        <v>33</v>
      </c>
      <c r="C376" s="9">
        <f>+C378+C382+C380+C379+C381</f>
        <v>21200</v>
      </c>
      <c r="D376" s="9">
        <f>+D377</f>
        <v>990738.55</v>
      </c>
      <c r="E376" s="9">
        <f t="shared" ref="E376:O376" si="516">+E377</f>
        <v>0</v>
      </c>
      <c r="F376" s="9">
        <f t="shared" si="516"/>
        <v>0</v>
      </c>
      <c r="G376" s="9">
        <f t="shared" si="516"/>
        <v>0</v>
      </c>
      <c r="H376" s="9">
        <f t="shared" si="516"/>
        <v>0</v>
      </c>
      <c r="I376" s="9">
        <f t="shared" si="516"/>
        <v>0</v>
      </c>
      <c r="J376" s="9">
        <f t="shared" si="516"/>
        <v>0</v>
      </c>
      <c r="K376" s="9">
        <f t="shared" si="516"/>
        <v>0</v>
      </c>
      <c r="L376" s="9">
        <f t="shared" si="516"/>
        <v>62362.75</v>
      </c>
      <c r="M376" s="9">
        <f t="shared" si="516"/>
        <v>0</v>
      </c>
      <c r="N376" s="9">
        <f t="shared" si="516"/>
        <v>62362.75</v>
      </c>
      <c r="O376" s="9">
        <f t="shared" si="516"/>
        <v>928375.8</v>
      </c>
    </row>
    <row r="377" spans="1:15" ht="45" x14ac:dyDescent="0.25">
      <c r="A377" s="5" t="s">
        <v>123</v>
      </c>
      <c r="B377" s="3" t="s">
        <v>130</v>
      </c>
      <c r="C377" s="15">
        <v>0</v>
      </c>
      <c r="D377" s="15">
        <v>990738.55</v>
      </c>
      <c r="E377" s="15">
        <v>0</v>
      </c>
      <c r="F377" s="15">
        <v>0</v>
      </c>
      <c r="G377" s="15">
        <v>0</v>
      </c>
      <c r="H377" s="15">
        <v>0</v>
      </c>
      <c r="I377" s="15">
        <v>0</v>
      </c>
      <c r="J377" s="15">
        <v>0</v>
      </c>
      <c r="K377" s="15">
        <v>0</v>
      </c>
      <c r="L377" s="15">
        <v>62362.75</v>
      </c>
      <c r="M377" s="15">
        <v>0</v>
      </c>
      <c r="N377" s="15">
        <f t="shared" ref="N377" si="517">+E377+F377+G377+H377+I377+J377+K377+L377+M377</f>
        <v>62362.75</v>
      </c>
      <c r="O377" s="15">
        <f t="shared" ref="O377" si="518">+D377-N377</f>
        <v>928375.8</v>
      </c>
    </row>
    <row r="378" spans="1:15" s="2" customFormat="1" ht="30" x14ac:dyDescent="0.25">
      <c r="A378" s="8" t="s">
        <v>257</v>
      </c>
      <c r="B378" s="1" t="s">
        <v>275</v>
      </c>
      <c r="C378" s="9">
        <f>+C379</f>
        <v>0</v>
      </c>
      <c r="D378" s="9">
        <f>+D379</f>
        <v>0</v>
      </c>
      <c r="E378" s="9">
        <f t="shared" ref="E378:O380" si="519">+E379</f>
        <v>0</v>
      </c>
      <c r="F378" s="9">
        <f t="shared" si="519"/>
        <v>0</v>
      </c>
      <c r="G378" s="9">
        <f t="shared" si="519"/>
        <v>0</v>
      </c>
      <c r="H378" s="9">
        <f t="shared" si="519"/>
        <v>0</v>
      </c>
      <c r="I378" s="9">
        <f t="shared" si="519"/>
        <v>0</v>
      </c>
      <c r="J378" s="9">
        <f t="shared" si="519"/>
        <v>0</v>
      </c>
      <c r="K378" s="9">
        <f t="shared" si="519"/>
        <v>0</v>
      </c>
      <c r="L378" s="9">
        <f t="shared" si="519"/>
        <v>0</v>
      </c>
      <c r="M378" s="9">
        <f t="shared" si="519"/>
        <v>0</v>
      </c>
      <c r="N378" s="9">
        <f t="shared" si="519"/>
        <v>0</v>
      </c>
      <c r="O378" s="9">
        <f t="shared" si="519"/>
        <v>0</v>
      </c>
    </row>
    <row r="379" spans="1:15" x14ac:dyDescent="0.25">
      <c r="A379" s="16" t="s">
        <v>135</v>
      </c>
      <c r="B379" s="6" t="s">
        <v>274</v>
      </c>
      <c r="C379" s="15">
        <v>0</v>
      </c>
      <c r="D379" s="15">
        <v>0</v>
      </c>
      <c r="E379" s="15">
        <v>0</v>
      </c>
      <c r="F379" s="15">
        <v>0</v>
      </c>
      <c r="G379" s="15">
        <v>0</v>
      </c>
      <c r="H379" s="15">
        <v>0</v>
      </c>
      <c r="I379" s="15">
        <v>0</v>
      </c>
      <c r="J379" s="15">
        <v>0</v>
      </c>
      <c r="K379" s="15">
        <v>0</v>
      </c>
      <c r="L379" s="15">
        <v>0</v>
      </c>
      <c r="M379" s="15">
        <v>0</v>
      </c>
      <c r="N379" s="15">
        <f t="shared" ref="N379" si="520">+E379+F379+G379+H379+I379+J379+K379+L379+M379</f>
        <v>0</v>
      </c>
      <c r="O379" s="15">
        <f t="shared" ref="O379" si="521">+D379-N379</f>
        <v>0</v>
      </c>
    </row>
    <row r="380" spans="1:15" s="2" customFormat="1" x14ac:dyDescent="0.25">
      <c r="A380" s="10">
        <v>3.7</v>
      </c>
      <c r="B380" s="2" t="s">
        <v>13</v>
      </c>
      <c r="C380" s="9">
        <f>+C381</f>
        <v>10600</v>
      </c>
      <c r="D380" s="9">
        <f>+D381</f>
        <v>20000</v>
      </c>
      <c r="E380" s="9">
        <f t="shared" si="519"/>
        <v>0</v>
      </c>
      <c r="F380" s="9">
        <f t="shared" si="519"/>
        <v>0</v>
      </c>
      <c r="G380" s="9">
        <f t="shared" si="519"/>
        <v>0</v>
      </c>
      <c r="H380" s="9">
        <f t="shared" si="519"/>
        <v>424</v>
      </c>
      <c r="I380" s="9">
        <f t="shared" si="519"/>
        <v>481</v>
      </c>
      <c r="J380" s="9">
        <f t="shared" si="519"/>
        <v>513</v>
      </c>
      <c r="K380" s="9">
        <f t="shared" si="519"/>
        <v>0</v>
      </c>
      <c r="L380" s="9">
        <f t="shared" si="519"/>
        <v>1345</v>
      </c>
      <c r="M380" s="9">
        <f t="shared" si="519"/>
        <v>0</v>
      </c>
      <c r="N380" s="9">
        <f t="shared" si="519"/>
        <v>2763</v>
      </c>
      <c r="O380" s="9">
        <f t="shared" si="519"/>
        <v>17237</v>
      </c>
    </row>
    <row r="381" spans="1:15" x14ac:dyDescent="0.25">
      <c r="A381" s="5" t="s">
        <v>149</v>
      </c>
      <c r="B381" s="3" t="s">
        <v>150</v>
      </c>
      <c r="C381" s="15">
        <v>10600</v>
      </c>
      <c r="D381" s="15">
        <v>20000</v>
      </c>
      <c r="E381" s="15">
        <v>0</v>
      </c>
      <c r="F381" s="15">
        <v>0</v>
      </c>
      <c r="G381" s="15">
        <v>0</v>
      </c>
      <c r="H381" s="15">
        <v>424</v>
      </c>
      <c r="I381" s="15">
        <f>905-424</f>
        <v>481</v>
      </c>
      <c r="J381" s="15">
        <f>1418-905</f>
        <v>513</v>
      </c>
      <c r="K381" s="15">
        <v>0</v>
      </c>
      <c r="L381" s="15">
        <v>1345</v>
      </c>
      <c r="M381" s="15">
        <v>0</v>
      </c>
      <c r="N381" s="15">
        <f t="shared" ref="N381" si="522">+E381+F381+G381+H381+I381+J381+K381+L381+M381</f>
        <v>2763</v>
      </c>
      <c r="O381" s="15">
        <f>+D381-N381</f>
        <v>17237</v>
      </c>
    </row>
    <row r="382" spans="1:15" s="2" customFormat="1" ht="30" x14ac:dyDescent="0.25">
      <c r="A382" s="8">
        <v>4</v>
      </c>
      <c r="B382" s="1" t="s">
        <v>37</v>
      </c>
      <c r="C382" s="9">
        <f>+C383</f>
        <v>0</v>
      </c>
      <c r="D382" s="9">
        <f>+D383</f>
        <v>0</v>
      </c>
      <c r="E382" s="9">
        <f t="shared" ref="E382:O383" si="523">+E383</f>
        <v>0</v>
      </c>
      <c r="F382" s="9">
        <f t="shared" si="523"/>
        <v>0</v>
      </c>
      <c r="G382" s="9">
        <f t="shared" si="523"/>
        <v>0</v>
      </c>
      <c r="H382" s="9">
        <f t="shared" si="523"/>
        <v>0</v>
      </c>
      <c r="I382" s="9">
        <f t="shared" si="523"/>
        <v>0</v>
      </c>
      <c r="J382" s="9">
        <f t="shared" si="523"/>
        <v>0</v>
      </c>
      <c r="K382" s="9">
        <f t="shared" si="523"/>
        <v>0</v>
      </c>
      <c r="L382" s="9">
        <f t="shared" si="523"/>
        <v>0</v>
      </c>
      <c r="M382" s="9">
        <f t="shared" si="523"/>
        <v>0</v>
      </c>
      <c r="N382" s="9">
        <f t="shared" si="523"/>
        <v>0</v>
      </c>
      <c r="O382" s="9">
        <f t="shared" si="523"/>
        <v>0</v>
      </c>
    </row>
    <row r="383" spans="1:15" s="2" customFormat="1" x14ac:dyDescent="0.25">
      <c r="A383" s="10">
        <v>4.4000000000000004</v>
      </c>
      <c r="B383" s="2" t="s">
        <v>17</v>
      </c>
      <c r="C383" s="9">
        <f>+C384</f>
        <v>0</v>
      </c>
      <c r="D383" s="9">
        <f>+D384</f>
        <v>0</v>
      </c>
      <c r="E383" s="9">
        <f t="shared" si="523"/>
        <v>0</v>
      </c>
      <c r="F383" s="9">
        <f t="shared" si="523"/>
        <v>0</v>
      </c>
      <c r="G383" s="9">
        <f t="shared" si="523"/>
        <v>0</v>
      </c>
      <c r="H383" s="9">
        <f t="shared" si="523"/>
        <v>0</v>
      </c>
      <c r="I383" s="9">
        <f t="shared" si="523"/>
        <v>0</v>
      </c>
      <c r="J383" s="9">
        <f t="shared" si="523"/>
        <v>0</v>
      </c>
      <c r="K383" s="9">
        <f t="shared" si="523"/>
        <v>0</v>
      </c>
      <c r="L383" s="9">
        <f t="shared" si="523"/>
        <v>0</v>
      </c>
      <c r="M383" s="9">
        <f t="shared" si="523"/>
        <v>0</v>
      </c>
      <c r="N383" s="9">
        <f t="shared" si="523"/>
        <v>0</v>
      </c>
      <c r="O383" s="9">
        <f t="shared" si="523"/>
        <v>0</v>
      </c>
    </row>
    <row r="384" spans="1:15" x14ac:dyDescent="0.25">
      <c r="A384" s="5" t="s">
        <v>169</v>
      </c>
      <c r="B384" s="27" t="s">
        <v>173</v>
      </c>
      <c r="C384" s="15">
        <v>0</v>
      </c>
      <c r="D384" s="15">
        <v>0</v>
      </c>
      <c r="E384" s="15">
        <v>0</v>
      </c>
      <c r="F384" s="15">
        <v>0</v>
      </c>
      <c r="G384" s="15">
        <v>0</v>
      </c>
      <c r="H384" s="15">
        <v>0</v>
      </c>
      <c r="I384" s="15">
        <v>0</v>
      </c>
      <c r="J384" s="15">
        <v>0</v>
      </c>
      <c r="K384" s="15">
        <v>0</v>
      </c>
      <c r="L384" s="15">
        <v>0</v>
      </c>
      <c r="M384" s="15">
        <v>0</v>
      </c>
      <c r="N384" s="15">
        <f t="shared" ref="N384" si="524">+E384+F384+G384+H384+I384+J384+K384+L384+M384</f>
        <v>0</v>
      </c>
      <c r="O384" s="15">
        <f t="shared" ref="O384" si="525">+D384-N384</f>
        <v>0</v>
      </c>
    </row>
    <row r="385" spans="1:15" x14ac:dyDescent="0.25">
      <c r="A385" s="10"/>
      <c r="B385" s="2"/>
      <c r="C385" s="15"/>
      <c r="D385" s="15"/>
    </row>
    <row r="386" spans="1:15" s="12" customFormat="1" ht="15.75" x14ac:dyDescent="0.25">
      <c r="A386" s="39" t="s">
        <v>52</v>
      </c>
      <c r="B386" s="39"/>
      <c r="C386" s="21">
        <f>+C387+C397+C406+C403</f>
        <v>10903002</v>
      </c>
      <c r="D386" s="21">
        <f>+D387+D397+D406+D403</f>
        <v>10904396</v>
      </c>
      <c r="E386" s="21">
        <f t="shared" ref="E386:O386" si="526">+E387+E397+E406+E403</f>
        <v>0</v>
      </c>
      <c r="F386" s="21">
        <f t="shared" si="526"/>
        <v>0</v>
      </c>
      <c r="G386" s="21">
        <f t="shared" si="526"/>
        <v>0</v>
      </c>
      <c r="H386" s="21">
        <f t="shared" si="526"/>
        <v>0</v>
      </c>
      <c r="I386" s="21">
        <f t="shared" si="526"/>
        <v>0</v>
      </c>
      <c r="J386" s="21">
        <f>+J387+J397+J406+J403</f>
        <v>4195900</v>
      </c>
      <c r="K386" s="21">
        <f t="shared" ref="K386:L386" si="527">+K387+K397+K406+K403</f>
        <v>612493.4</v>
      </c>
      <c r="L386" s="21">
        <f t="shared" si="527"/>
        <v>1855628.6</v>
      </c>
      <c r="M386" s="21">
        <f t="shared" ref="M386" si="528">+M387+M397+M406+M403</f>
        <v>0</v>
      </c>
      <c r="N386" s="21">
        <f t="shared" si="526"/>
        <v>6664022</v>
      </c>
      <c r="O386" s="21">
        <f t="shared" si="526"/>
        <v>4240374</v>
      </c>
    </row>
    <row r="387" spans="1:15" s="2" customFormat="1" x14ac:dyDescent="0.25">
      <c r="A387" s="8">
        <v>2</v>
      </c>
      <c r="B387" s="1" t="s">
        <v>6</v>
      </c>
      <c r="C387" s="9">
        <f t="shared" ref="C387:O387" si="529">+C391+C394+C388</f>
        <v>2228700</v>
      </c>
      <c r="D387" s="9">
        <f t="shared" ref="D387" si="530">+D391+D394+D388</f>
        <v>2711679</v>
      </c>
      <c r="E387" s="9">
        <f t="shared" si="529"/>
        <v>0</v>
      </c>
      <c r="F387" s="9">
        <f t="shared" si="529"/>
        <v>0</v>
      </c>
      <c r="G387" s="9">
        <f t="shared" si="529"/>
        <v>0</v>
      </c>
      <c r="H387" s="9">
        <f t="shared" si="529"/>
        <v>0</v>
      </c>
      <c r="I387" s="9">
        <f t="shared" si="529"/>
        <v>0</v>
      </c>
      <c r="J387" s="9">
        <f t="shared" ref="J387" si="531">+J391+J394+J388</f>
        <v>0</v>
      </c>
      <c r="K387" s="9">
        <f t="shared" ref="K387:L387" si="532">+K391+K394+K388</f>
        <v>177500</v>
      </c>
      <c r="L387" s="9">
        <f t="shared" si="532"/>
        <v>1343813.6</v>
      </c>
      <c r="M387" s="9">
        <f t="shared" ref="M387" si="533">+M391+M394+M388</f>
        <v>0</v>
      </c>
      <c r="N387" s="9">
        <f t="shared" si="529"/>
        <v>1521313.6</v>
      </c>
      <c r="O387" s="9">
        <f t="shared" si="529"/>
        <v>1190365.3999999999</v>
      </c>
    </row>
    <row r="388" spans="1:15" s="2" customFormat="1" ht="45" x14ac:dyDescent="0.25">
      <c r="A388" s="7">
        <v>2.1</v>
      </c>
      <c r="B388" s="2" t="s">
        <v>49</v>
      </c>
      <c r="C388" s="9">
        <f>+C389+C390</f>
        <v>50000</v>
      </c>
      <c r="D388" s="9">
        <f>+D389+D390</f>
        <v>12500</v>
      </c>
      <c r="E388" s="9">
        <f t="shared" ref="E388:O388" si="534">+E389+E390</f>
        <v>0</v>
      </c>
      <c r="F388" s="9">
        <f t="shared" ref="F388:G388" si="535">+F389+F390</f>
        <v>0</v>
      </c>
      <c r="G388" s="9">
        <f t="shared" si="535"/>
        <v>0</v>
      </c>
      <c r="H388" s="9">
        <f t="shared" ref="H388:I388" si="536">+H389+H390</f>
        <v>0</v>
      </c>
      <c r="I388" s="9">
        <f t="shared" si="536"/>
        <v>0</v>
      </c>
      <c r="J388" s="9">
        <f t="shared" ref="J388:L388" si="537">+J389+J390</f>
        <v>0</v>
      </c>
      <c r="K388" s="9">
        <f t="shared" ref="K388" si="538">+K389+K390</f>
        <v>0</v>
      </c>
      <c r="L388" s="9">
        <f t="shared" si="537"/>
        <v>0</v>
      </c>
      <c r="M388" s="9">
        <f t="shared" ref="M388" si="539">+M389+M390</f>
        <v>0</v>
      </c>
      <c r="N388" s="9">
        <f t="shared" si="534"/>
        <v>0</v>
      </c>
      <c r="O388" s="9">
        <f t="shared" si="534"/>
        <v>12500</v>
      </c>
    </row>
    <row r="389" spans="1:15" ht="30" x14ac:dyDescent="0.25">
      <c r="A389" s="5" t="s">
        <v>76</v>
      </c>
      <c r="B389" s="3" t="s">
        <v>81</v>
      </c>
      <c r="C389" s="15">
        <v>0</v>
      </c>
      <c r="D389" s="15">
        <v>12500</v>
      </c>
      <c r="E389" s="15">
        <v>0</v>
      </c>
      <c r="F389" s="15">
        <v>0</v>
      </c>
      <c r="G389" s="15">
        <v>0</v>
      </c>
      <c r="H389" s="15">
        <v>0</v>
      </c>
      <c r="I389" s="15">
        <v>0</v>
      </c>
      <c r="J389" s="15">
        <v>0</v>
      </c>
      <c r="K389" s="15">
        <v>0</v>
      </c>
      <c r="L389" s="15">
        <v>0</v>
      </c>
      <c r="M389" s="15">
        <v>0</v>
      </c>
      <c r="N389" s="15">
        <f t="shared" ref="N389:N390" si="540">+E389+F389+G389+H389+I389+J389+K389+L389+M389</f>
        <v>0</v>
      </c>
      <c r="O389" s="15">
        <f t="shared" ref="O389:O390" si="541">+D389-N389</f>
        <v>12500</v>
      </c>
    </row>
    <row r="390" spans="1:15" ht="30" x14ac:dyDescent="0.25">
      <c r="A390" s="5" t="s">
        <v>77</v>
      </c>
      <c r="B390" s="3" t="s">
        <v>82</v>
      </c>
      <c r="C390" s="15">
        <v>50000</v>
      </c>
      <c r="D390" s="15">
        <v>0</v>
      </c>
      <c r="E390" s="15">
        <v>0</v>
      </c>
      <c r="F390" s="15">
        <v>0</v>
      </c>
      <c r="G390" s="15">
        <v>0</v>
      </c>
      <c r="H390" s="15">
        <v>0</v>
      </c>
      <c r="I390" s="15">
        <v>0</v>
      </c>
      <c r="J390" s="15">
        <v>0</v>
      </c>
      <c r="K390" s="15">
        <v>0</v>
      </c>
      <c r="L390" s="15">
        <v>0</v>
      </c>
      <c r="M390" s="15">
        <v>0</v>
      </c>
      <c r="N390" s="15">
        <f t="shared" si="540"/>
        <v>0</v>
      </c>
      <c r="O390" s="15">
        <f t="shared" si="541"/>
        <v>0</v>
      </c>
    </row>
    <row r="391" spans="1:15" s="2" customFormat="1" ht="30" x14ac:dyDescent="0.25">
      <c r="A391" s="10">
        <v>2.7</v>
      </c>
      <c r="B391" s="2" t="s">
        <v>31</v>
      </c>
      <c r="C391" s="9">
        <f>+C393+C392</f>
        <v>918000</v>
      </c>
      <c r="D391" s="9">
        <f>+D393+D392</f>
        <v>1158000</v>
      </c>
      <c r="E391" s="9">
        <f t="shared" ref="E391:O391" si="542">+E393+E392</f>
        <v>0</v>
      </c>
      <c r="F391" s="9">
        <f t="shared" ref="F391:G391" si="543">+F393+F392</f>
        <v>0</v>
      </c>
      <c r="G391" s="9">
        <f t="shared" si="543"/>
        <v>0</v>
      </c>
      <c r="H391" s="9">
        <f t="shared" ref="H391:I391" si="544">+H393+H392</f>
        <v>0</v>
      </c>
      <c r="I391" s="9">
        <f t="shared" si="544"/>
        <v>0</v>
      </c>
      <c r="J391" s="9">
        <f t="shared" ref="J391:L391" si="545">+J393+J392</f>
        <v>0</v>
      </c>
      <c r="K391" s="9">
        <f t="shared" ref="K391" si="546">+K393+K392</f>
        <v>0</v>
      </c>
      <c r="L391" s="9">
        <f t="shared" si="545"/>
        <v>1095573.6000000001</v>
      </c>
      <c r="M391" s="9">
        <f t="shared" ref="M391" si="547">+M393+M392</f>
        <v>0</v>
      </c>
      <c r="N391" s="9">
        <f t="shared" si="542"/>
        <v>1095573.6000000001</v>
      </c>
      <c r="O391" s="9">
        <f t="shared" si="542"/>
        <v>62426.399999999907</v>
      </c>
    </row>
    <row r="392" spans="1:15" x14ac:dyDescent="0.25">
      <c r="A392" s="5" t="s">
        <v>95</v>
      </c>
      <c r="B392" s="3" t="s">
        <v>276</v>
      </c>
      <c r="C392" s="15">
        <v>918000</v>
      </c>
      <c r="D392" s="15">
        <v>1158000</v>
      </c>
      <c r="E392" s="15">
        <v>0</v>
      </c>
      <c r="F392" s="15">
        <v>0</v>
      </c>
      <c r="G392" s="15">
        <v>0</v>
      </c>
      <c r="H392" s="15">
        <v>0</v>
      </c>
      <c r="I392" s="15">
        <v>0</v>
      </c>
      <c r="J392" s="15">
        <v>0</v>
      </c>
      <c r="K392" s="15">
        <v>0</v>
      </c>
      <c r="L392" s="15">
        <v>1095573.6000000001</v>
      </c>
      <c r="M392" s="15">
        <v>0</v>
      </c>
      <c r="N392" s="15">
        <f t="shared" ref="N392:N393" si="548">+E392+F392+G392+H392+I392+J392+K392+L392+M392</f>
        <v>1095573.6000000001</v>
      </c>
      <c r="O392" s="15">
        <f>+D392-N392</f>
        <v>62426.399999999907</v>
      </c>
    </row>
    <row r="393" spans="1:15" ht="30" x14ac:dyDescent="0.25">
      <c r="A393" s="5" t="s">
        <v>96</v>
      </c>
      <c r="B393" s="3" t="s">
        <v>99</v>
      </c>
      <c r="C393" s="15">
        <v>0</v>
      </c>
      <c r="D393" s="15">
        <v>0</v>
      </c>
      <c r="E393" s="15">
        <v>0</v>
      </c>
      <c r="F393" s="15">
        <v>0</v>
      </c>
      <c r="G393" s="15">
        <v>0</v>
      </c>
      <c r="H393" s="15">
        <v>0</v>
      </c>
      <c r="I393" s="15">
        <v>0</v>
      </c>
      <c r="J393" s="15">
        <v>0</v>
      </c>
      <c r="K393" s="15">
        <v>0</v>
      </c>
      <c r="L393" s="15">
        <v>0</v>
      </c>
      <c r="M393" s="15">
        <v>0</v>
      </c>
      <c r="N393" s="15">
        <f t="shared" si="548"/>
        <v>0</v>
      </c>
      <c r="O393" s="15">
        <f>+D393-N393</f>
        <v>0</v>
      </c>
    </row>
    <row r="394" spans="1:15" s="2" customFormat="1" ht="30" x14ac:dyDescent="0.25">
      <c r="A394" s="10">
        <v>2.8</v>
      </c>
      <c r="B394" s="2" t="s">
        <v>9</v>
      </c>
      <c r="C394" s="9">
        <f>+C395+C396</f>
        <v>1260700</v>
      </c>
      <c r="D394" s="9">
        <f>+D395+D396</f>
        <v>1541179</v>
      </c>
      <c r="E394" s="9">
        <f t="shared" ref="E394:O394" si="549">+E395+E396</f>
        <v>0</v>
      </c>
      <c r="F394" s="9">
        <f t="shared" ref="F394:G394" si="550">+F395+F396</f>
        <v>0</v>
      </c>
      <c r="G394" s="9">
        <f t="shared" si="550"/>
        <v>0</v>
      </c>
      <c r="H394" s="9">
        <f t="shared" ref="H394:I394" si="551">+H395+H396</f>
        <v>0</v>
      </c>
      <c r="I394" s="9">
        <f t="shared" si="551"/>
        <v>0</v>
      </c>
      <c r="J394" s="9">
        <f t="shared" ref="J394:L394" si="552">+J395+J396</f>
        <v>0</v>
      </c>
      <c r="K394" s="9">
        <f t="shared" ref="K394" si="553">+K395+K396</f>
        <v>177500</v>
      </c>
      <c r="L394" s="9">
        <f t="shared" si="552"/>
        <v>248240</v>
      </c>
      <c r="M394" s="9">
        <f t="shared" ref="M394" si="554">+M395+M396</f>
        <v>0</v>
      </c>
      <c r="N394" s="9">
        <f t="shared" si="549"/>
        <v>425740</v>
      </c>
      <c r="O394" s="9">
        <f t="shared" si="549"/>
        <v>1115439</v>
      </c>
    </row>
    <row r="395" spans="1:15" x14ac:dyDescent="0.25">
      <c r="A395" s="5" t="s">
        <v>101</v>
      </c>
      <c r="B395" s="3" t="s">
        <v>103</v>
      </c>
      <c r="C395" s="15">
        <v>0</v>
      </c>
      <c r="D395" s="15">
        <v>0</v>
      </c>
      <c r="E395" s="15">
        <v>0</v>
      </c>
      <c r="F395" s="15">
        <v>0</v>
      </c>
      <c r="G395" s="15">
        <v>0</v>
      </c>
      <c r="H395" s="15">
        <v>0</v>
      </c>
      <c r="I395" s="15">
        <v>0</v>
      </c>
      <c r="J395" s="15">
        <v>0</v>
      </c>
      <c r="K395" s="15">
        <v>0</v>
      </c>
      <c r="L395" s="15">
        <v>0</v>
      </c>
      <c r="M395" s="15">
        <v>0</v>
      </c>
      <c r="N395" s="15">
        <f t="shared" ref="N395:N396" si="555">+E395+F395+G395+H395+I395+J395+K395+L395+M395</f>
        <v>0</v>
      </c>
      <c r="O395" s="15">
        <f t="shared" ref="O395:O396" si="556">+D395-N395</f>
        <v>0</v>
      </c>
    </row>
    <row r="396" spans="1:15" ht="30" x14ac:dyDescent="0.25">
      <c r="A396" s="5" t="s">
        <v>102</v>
      </c>
      <c r="B396" s="3" t="s">
        <v>104</v>
      </c>
      <c r="C396" s="15">
        <v>1260700</v>
      </c>
      <c r="D396" s="15">
        <v>1541179</v>
      </c>
      <c r="E396" s="15">
        <v>0</v>
      </c>
      <c r="F396" s="15">
        <v>0</v>
      </c>
      <c r="G396" s="15">
        <v>0</v>
      </c>
      <c r="H396" s="15">
        <v>0</v>
      </c>
      <c r="I396" s="15">
        <v>0</v>
      </c>
      <c r="J396" s="15">
        <v>0</v>
      </c>
      <c r="K396" s="15">
        <v>177500</v>
      </c>
      <c r="L396" s="15">
        <v>248240</v>
      </c>
      <c r="M396" s="15">
        <v>0</v>
      </c>
      <c r="N396" s="15">
        <f t="shared" si="555"/>
        <v>425740</v>
      </c>
      <c r="O396" s="15">
        <f t="shared" si="556"/>
        <v>1115439</v>
      </c>
    </row>
    <row r="397" spans="1:15" s="2" customFormat="1" x14ac:dyDescent="0.25">
      <c r="A397" s="8">
        <v>3</v>
      </c>
      <c r="B397" s="1" t="s">
        <v>10</v>
      </c>
      <c r="C397" s="9">
        <f>+C398</f>
        <v>4349282.9000000004</v>
      </c>
      <c r="D397" s="9">
        <f>+D398</f>
        <v>3512717</v>
      </c>
      <c r="E397" s="9">
        <f t="shared" ref="E397:O397" si="557">+E398</f>
        <v>0</v>
      </c>
      <c r="F397" s="9">
        <f t="shared" si="557"/>
        <v>0</v>
      </c>
      <c r="G397" s="9">
        <f t="shared" si="557"/>
        <v>0</v>
      </c>
      <c r="H397" s="9">
        <f t="shared" si="557"/>
        <v>0</v>
      </c>
      <c r="I397" s="9">
        <f t="shared" si="557"/>
        <v>0</v>
      </c>
      <c r="J397" s="9">
        <f t="shared" si="557"/>
        <v>866500</v>
      </c>
      <c r="K397" s="9">
        <f t="shared" si="557"/>
        <v>434993.4</v>
      </c>
      <c r="L397" s="9">
        <f t="shared" si="557"/>
        <v>111815</v>
      </c>
      <c r="M397" s="9">
        <f t="shared" si="557"/>
        <v>0</v>
      </c>
      <c r="N397" s="9">
        <f t="shared" si="557"/>
        <v>1413308.4</v>
      </c>
      <c r="O397" s="9">
        <f t="shared" si="557"/>
        <v>2099408.6</v>
      </c>
    </row>
    <row r="398" spans="1:15" s="2" customFormat="1" ht="30" x14ac:dyDescent="0.25">
      <c r="A398" s="10">
        <v>3.3</v>
      </c>
      <c r="B398" s="2" t="s">
        <v>33</v>
      </c>
      <c r="C398" s="9">
        <f>+C399+C400+C401+C402</f>
        <v>4349282.9000000004</v>
      </c>
      <c r="D398" s="9">
        <f>+D399+D400+D401+D402</f>
        <v>3512717</v>
      </c>
      <c r="E398" s="9">
        <f t="shared" ref="E398:O398" si="558">+E399+E400+E401+E402</f>
        <v>0</v>
      </c>
      <c r="F398" s="9">
        <f t="shared" ref="F398:G398" si="559">+F399+F400+F401+F402</f>
        <v>0</v>
      </c>
      <c r="G398" s="9">
        <f t="shared" si="559"/>
        <v>0</v>
      </c>
      <c r="H398" s="9">
        <f t="shared" ref="H398:I398" si="560">+H399+H400+H401+H402</f>
        <v>0</v>
      </c>
      <c r="I398" s="9">
        <f t="shared" si="560"/>
        <v>0</v>
      </c>
      <c r="J398" s="9">
        <f t="shared" ref="J398:L398" si="561">+J399+J400+J401+J402</f>
        <v>866500</v>
      </c>
      <c r="K398" s="9">
        <f t="shared" ref="K398" si="562">+K399+K400+K401+K402</f>
        <v>434993.4</v>
      </c>
      <c r="L398" s="9">
        <f t="shared" si="561"/>
        <v>111815</v>
      </c>
      <c r="M398" s="9">
        <f t="shared" ref="M398" si="563">+M399+M400+M401+M402</f>
        <v>0</v>
      </c>
      <c r="N398" s="9">
        <f t="shared" si="558"/>
        <v>1413308.4</v>
      </c>
      <c r="O398" s="9">
        <f t="shared" si="558"/>
        <v>2099408.6</v>
      </c>
    </row>
    <row r="399" spans="1:15" x14ac:dyDescent="0.25">
      <c r="A399" s="5" t="s">
        <v>124</v>
      </c>
      <c r="B399" s="3" t="s">
        <v>131</v>
      </c>
      <c r="C399" s="15">
        <v>1872000</v>
      </c>
      <c r="D399" s="15">
        <v>1733000</v>
      </c>
      <c r="E399" s="15">
        <v>0</v>
      </c>
      <c r="F399" s="15">
        <v>0</v>
      </c>
      <c r="G399" s="15">
        <v>0</v>
      </c>
      <c r="H399" s="15">
        <v>0</v>
      </c>
      <c r="I399" s="15">
        <v>0</v>
      </c>
      <c r="J399" s="15">
        <v>0</v>
      </c>
      <c r="K399" s="15">
        <v>0</v>
      </c>
      <c r="L399" s="15">
        <v>111815</v>
      </c>
      <c r="M399" s="15">
        <v>0</v>
      </c>
      <c r="N399" s="15">
        <f t="shared" ref="N399:N402" si="564">+E399+F399+G399+H399+I399+J399+K399+L399+M399</f>
        <v>111815</v>
      </c>
      <c r="O399" s="15">
        <f t="shared" ref="O399:O402" si="565">+D399-N399</f>
        <v>1621185</v>
      </c>
    </row>
    <row r="400" spans="1:15" ht="30" x14ac:dyDescent="0.25">
      <c r="A400" s="5" t="s">
        <v>125</v>
      </c>
      <c r="B400" s="3" t="s">
        <v>132</v>
      </c>
      <c r="C400" s="15">
        <v>300000</v>
      </c>
      <c r="D400" s="15">
        <v>129717</v>
      </c>
      <c r="E400" s="15">
        <v>0</v>
      </c>
      <c r="F400" s="15">
        <v>0</v>
      </c>
      <c r="G400" s="15">
        <v>0</v>
      </c>
      <c r="H400" s="15">
        <v>0</v>
      </c>
      <c r="I400" s="15">
        <v>0</v>
      </c>
      <c r="J400" s="15">
        <v>0</v>
      </c>
      <c r="K400" s="15">
        <v>0</v>
      </c>
      <c r="L400" s="15">
        <v>0</v>
      </c>
      <c r="M400" s="15">
        <v>0</v>
      </c>
      <c r="N400" s="15">
        <f t="shared" si="564"/>
        <v>0</v>
      </c>
      <c r="O400" s="15">
        <f t="shared" si="565"/>
        <v>129717</v>
      </c>
    </row>
    <row r="401" spans="1:15" x14ac:dyDescent="0.25">
      <c r="A401" s="5" t="s">
        <v>126</v>
      </c>
      <c r="B401" s="3" t="s">
        <v>133</v>
      </c>
      <c r="C401" s="15">
        <v>0</v>
      </c>
      <c r="D401" s="15">
        <v>0</v>
      </c>
      <c r="E401" s="15">
        <v>0</v>
      </c>
      <c r="F401" s="15">
        <v>0</v>
      </c>
      <c r="G401" s="15">
        <v>0</v>
      </c>
      <c r="H401" s="15">
        <v>0</v>
      </c>
      <c r="I401" s="15">
        <v>0</v>
      </c>
      <c r="J401" s="15">
        <v>0</v>
      </c>
      <c r="K401" s="15">
        <v>0</v>
      </c>
      <c r="L401" s="15">
        <v>0</v>
      </c>
      <c r="M401" s="15">
        <v>0</v>
      </c>
      <c r="N401" s="15">
        <f t="shared" si="564"/>
        <v>0</v>
      </c>
      <c r="O401" s="15">
        <f t="shared" si="565"/>
        <v>0</v>
      </c>
    </row>
    <row r="402" spans="1:15" ht="30" x14ac:dyDescent="0.25">
      <c r="A402" s="5" t="s">
        <v>127</v>
      </c>
      <c r="B402" s="3" t="s">
        <v>134</v>
      </c>
      <c r="C402" s="15">
        <v>2177282.9</v>
      </c>
      <c r="D402" s="15">
        <v>1650000</v>
      </c>
      <c r="E402" s="15">
        <v>0</v>
      </c>
      <c r="F402" s="15">
        <v>0</v>
      </c>
      <c r="G402" s="15">
        <v>0</v>
      </c>
      <c r="H402" s="15">
        <v>0</v>
      </c>
      <c r="I402" s="15">
        <v>0</v>
      </c>
      <c r="J402" s="15">
        <v>866500</v>
      </c>
      <c r="K402" s="15">
        <v>434993.4</v>
      </c>
      <c r="L402" s="15">
        <v>0</v>
      </c>
      <c r="M402" s="15">
        <v>0</v>
      </c>
      <c r="N402" s="15">
        <f t="shared" si="564"/>
        <v>1301493.3999999999</v>
      </c>
      <c r="O402" s="15">
        <f t="shared" si="565"/>
        <v>348506.60000000009</v>
      </c>
    </row>
    <row r="403" spans="1:15" s="2" customFormat="1" ht="30" x14ac:dyDescent="0.25">
      <c r="A403" s="8">
        <v>4</v>
      </c>
      <c r="B403" s="1" t="s">
        <v>37</v>
      </c>
      <c r="C403" s="9">
        <f>+C404</f>
        <v>135000</v>
      </c>
      <c r="D403" s="9">
        <f>+D404</f>
        <v>0</v>
      </c>
      <c r="E403" s="9">
        <f t="shared" ref="E403:O404" si="566">+E404</f>
        <v>0</v>
      </c>
      <c r="F403" s="9">
        <f t="shared" si="566"/>
        <v>0</v>
      </c>
      <c r="G403" s="9">
        <f t="shared" si="566"/>
        <v>0</v>
      </c>
      <c r="H403" s="9">
        <f t="shared" si="566"/>
        <v>0</v>
      </c>
      <c r="I403" s="9">
        <f t="shared" si="566"/>
        <v>0</v>
      </c>
      <c r="J403" s="9">
        <f t="shared" si="566"/>
        <v>0</v>
      </c>
      <c r="K403" s="9">
        <f t="shared" si="566"/>
        <v>0</v>
      </c>
      <c r="L403" s="9">
        <f t="shared" si="566"/>
        <v>0</v>
      </c>
      <c r="M403" s="9">
        <f t="shared" si="566"/>
        <v>0</v>
      </c>
      <c r="N403" s="9">
        <f t="shared" si="566"/>
        <v>0</v>
      </c>
      <c r="O403" s="9">
        <f t="shared" si="566"/>
        <v>0</v>
      </c>
    </row>
    <row r="404" spans="1:15" s="2" customFormat="1" x14ac:dyDescent="0.25">
      <c r="A404" s="10">
        <v>4.4000000000000004</v>
      </c>
      <c r="B404" s="2" t="s">
        <v>17</v>
      </c>
      <c r="C404" s="9">
        <f>+C405</f>
        <v>135000</v>
      </c>
      <c r="D404" s="9">
        <f>+D405</f>
        <v>0</v>
      </c>
      <c r="E404" s="9">
        <f t="shared" si="566"/>
        <v>0</v>
      </c>
      <c r="F404" s="9">
        <f t="shared" si="566"/>
        <v>0</v>
      </c>
      <c r="G404" s="9">
        <f t="shared" si="566"/>
        <v>0</v>
      </c>
      <c r="H404" s="9">
        <f t="shared" si="566"/>
        <v>0</v>
      </c>
      <c r="I404" s="9">
        <f t="shared" si="566"/>
        <v>0</v>
      </c>
      <c r="J404" s="9">
        <f t="shared" si="566"/>
        <v>0</v>
      </c>
      <c r="K404" s="9">
        <f t="shared" si="566"/>
        <v>0</v>
      </c>
      <c r="L404" s="9">
        <f t="shared" si="566"/>
        <v>0</v>
      </c>
      <c r="M404" s="9">
        <f t="shared" si="566"/>
        <v>0</v>
      </c>
      <c r="N404" s="9">
        <f t="shared" si="566"/>
        <v>0</v>
      </c>
      <c r="O404" s="9">
        <f t="shared" si="566"/>
        <v>0</v>
      </c>
    </row>
    <row r="405" spans="1:15" ht="30" x14ac:dyDescent="0.25">
      <c r="A405" s="5" t="s">
        <v>170</v>
      </c>
      <c r="B405" s="27" t="s">
        <v>291</v>
      </c>
      <c r="C405" s="15">
        <v>135000</v>
      </c>
      <c r="D405" s="15">
        <v>0</v>
      </c>
      <c r="E405" s="15">
        <v>0</v>
      </c>
      <c r="F405" s="15">
        <v>0</v>
      </c>
      <c r="G405" s="15">
        <v>0</v>
      </c>
      <c r="H405" s="15">
        <v>0</v>
      </c>
      <c r="I405" s="15">
        <v>0</v>
      </c>
      <c r="J405" s="15">
        <v>0</v>
      </c>
      <c r="K405" s="15">
        <v>0</v>
      </c>
      <c r="L405" s="15">
        <v>0</v>
      </c>
      <c r="M405" s="15">
        <v>0</v>
      </c>
      <c r="N405" s="15">
        <f t="shared" ref="N405" si="567">+E405+F405+G405+H405+I405+J405+K405+L405+M405</f>
        <v>0</v>
      </c>
      <c r="O405" s="15">
        <f>+D405-N405</f>
        <v>0</v>
      </c>
    </row>
    <row r="406" spans="1:15" s="2" customFormat="1" ht="30" x14ac:dyDescent="0.25">
      <c r="A406" s="8">
        <v>5</v>
      </c>
      <c r="B406" s="1" t="s">
        <v>18</v>
      </c>
      <c r="C406" s="9">
        <f>+C407+C409+C413+C411</f>
        <v>4190019.1</v>
      </c>
      <c r="D406" s="9">
        <f>+D407+D409+D413+D411</f>
        <v>4680000</v>
      </c>
      <c r="E406" s="9">
        <f t="shared" ref="E406:O406" si="568">+E407+E409+E413+E411</f>
        <v>0</v>
      </c>
      <c r="F406" s="9">
        <f t="shared" ref="F406:G406" si="569">+F407+F409+F413+F411</f>
        <v>0</v>
      </c>
      <c r="G406" s="9">
        <f t="shared" si="569"/>
        <v>0</v>
      </c>
      <c r="H406" s="9">
        <f t="shared" ref="H406:I406" si="570">+H407+H409+H413+H411</f>
        <v>0</v>
      </c>
      <c r="I406" s="9">
        <f t="shared" si="570"/>
        <v>0</v>
      </c>
      <c r="J406" s="9">
        <f t="shared" ref="J406:L406" si="571">+J407+J409+J413+J411</f>
        <v>3329400</v>
      </c>
      <c r="K406" s="9">
        <f t="shared" ref="K406" si="572">+K407+K409+K413+K411</f>
        <v>0</v>
      </c>
      <c r="L406" s="9">
        <f t="shared" si="571"/>
        <v>400000</v>
      </c>
      <c r="M406" s="9">
        <f t="shared" ref="M406" si="573">+M407+M409+M413+M411</f>
        <v>0</v>
      </c>
      <c r="N406" s="9">
        <f t="shared" si="568"/>
        <v>3729400</v>
      </c>
      <c r="O406" s="9">
        <f t="shared" si="568"/>
        <v>950600</v>
      </c>
    </row>
    <row r="407" spans="1:15" s="2" customFormat="1" ht="18.75" customHeight="1" x14ac:dyDescent="0.25">
      <c r="A407" s="10">
        <v>5.2</v>
      </c>
      <c r="B407" s="2" t="s">
        <v>39</v>
      </c>
      <c r="C407" s="9">
        <f>+C408</f>
        <v>250000</v>
      </c>
      <c r="D407" s="9">
        <f>+D408</f>
        <v>0</v>
      </c>
      <c r="E407" s="9">
        <f t="shared" ref="E407:O407" si="574">+E408</f>
        <v>0</v>
      </c>
      <c r="F407" s="9">
        <f t="shared" si="574"/>
        <v>0</v>
      </c>
      <c r="G407" s="9">
        <f t="shared" si="574"/>
        <v>0</v>
      </c>
      <c r="H407" s="9">
        <f t="shared" si="574"/>
        <v>0</v>
      </c>
      <c r="I407" s="9">
        <f t="shared" si="574"/>
        <v>0</v>
      </c>
      <c r="J407" s="9">
        <f t="shared" si="574"/>
        <v>0</v>
      </c>
      <c r="K407" s="9">
        <f t="shared" si="574"/>
        <v>0</v>
      </c>
      <c r="L407" s="9">
        <f t="shared" si="574"/>
        <v>0</v>
      </c>
      <c r="M407" s="9">
        <f t="shared" si="574"/>
        <v>0</v>
      </c>
      <c r="N407" s="9">
        <f t="shared" si="574"/>
        <v>0</v>
      </c>
      <c r="O407" s="9">
        <f t="shared" si="574"/>
        <v>0</v>
      </c>
    </row>
    <row r="408" spans="1:15" x14ac:dyDescent="0.25">
      <c r="A408" s="5" t="s">
        <v>182</v>
      </c>
      <c r="B408" s="3" t="s">
        <v>184</v>
      </c>
      <c r="C408" s="15">
        <v>250000</v>
      </c>
      <c r="D408" s="15">
        <v>0</v>
      </c>
      <c r="E408" s="15">
        <v>0</v>
      </c>
      <c r="F408" s="15">
        <v>0</v>
      </c>
      <c r="G408" s="15">
        <v>0</v>
      </c>
      <c r="H408" s="15">
        <v>0</v>
      </c>
      <c r="I408" s="15">
        <v>0</v>
      </c>
      <c r="J408" s="15">
        <v>0</v>
      </c>
      <c r="K408" s="15">
        <v>0</v>
      </c>
      <c r="L408" s="15">
        <v>0</v>
      </c>
      <c r="M408" s="15">
        <v>0</v>
      </c>
      <c r="N408" s="15">
        <f t="shared" ref="N408" si="575">+E408+F408+G408+H408+I408+J408+K408+L408+M408</f>
        <v>0</v>
      </c>
      <c r="O408" s="15">
        <f>+D408-N408</f>
        <v>0</v>
      </c>
    </row>
    <row r="409" spans="1:15" s="2" customFormat="1" x14ac:dyDescent="0.25">
      <c r="A409" s="10">
        <v>5.4</v>
      </c>
      <c r="B409" s="2" t="s">
        <v>20</v>
      </c>
      <c r="C409" s="9">
        <f>+C410</f>
        <v>3266019.1</v>
      </c>
      <c r="D409" s="9">
        <f>+D410</f>
        <v>4000000</v>
      </c>
      <c r="E409" s="9">
        <f t="shared" ref="E409:O409" si="576">+E410</f>
        <v>0</v>
      </c>
      <c r="F409" s="9">
        <f t="shared" si="576"/>
        <v>0</v>
      </c>
      <c r="G409" s="9">
        <f t="shared" si="576"/>
        <v>0</v>
      </c>
      <c r="H409" s="9">
        <f t="shared" si="576"/>
        <v>0</v>
      </c>
      <c r="I409" s="9">
        <f t="shared" si="576"/>
        <v>0</v>
      </c>
      <c r="J409" s="9">
        <f t="shared" si="576"/>
        <v>3329400</v>
      </c>
      <c r="K409" s="9">
        <f t="shared" si="576"/>
        <v>0</v>
      </c>
      <c r="L409" s="9">
        <f t="shared" si="576"/>
        <v>0</v>
      </c>
      <c r="M409" s="9">
        <f t="shared" si="576"/>
        <v>0</v>
      </c>
      <c r="N409" s="9">
        <f t="shared" si="576"/>
        <v>3329400</v>
      </c>
      <c r="O409" s="9">
        <f t="shared" si="576"/>
        <v>670600</v>
      </c>
    </row>
    <row r="410" spans="1:15" x14ac:dyDescent="0.25">
      <c r="A410" s="5" t="s">
        <v>185</v>
      </c>
      <c r="B410" s="3" t="s">
        <v>186</v>
      </c>
      <c r="C410" s="15">
        <v>3266019.1</v>
      </c>
      <c r="D410" s="15">
        <v>4000000</v>
      </c>
      <c r="E410" s="15">
        <v>0</v>
      </c>
      <c r="F410" s="15">
        <v>0</v>
      </c>
      <c r="G410" s="15">
        <v>0</v>
      </c>
      <c r="H410" s="15">
        <v>0</v>
      </c>
      <c r="I410" s="15">
        <v>0</v>
      </c>
      <c r="J410" s="15">
        <v>3329400</v>
      </c>
      <c r="K410" s="15">
        <v>0</v>
      </c>
      <c r="L410" s="15">
        <v>0</v>
      </c>
      <c r="M410" s="15">
        <v>0</v>
      </c>
      <c r="N410" s="15">
        <f t="shared" ref="N410" si="577">+E410+F410+G410+H410+I410+J410+K410+L410+M410</f>
        <v>3329400</v>
      </c>
      <c r="O410" s="15">
        <f>+D410-N410</f>
        <v>670600</v>
      </c>
    </row>
    <row r="411" spans="1:15" s="2" customFormat="1" x14ac:dyDescent="0.25">
      <c r="A411" s="10" t="s">
        <v>247</v>
      </c>
      <c r="B411" s="4" t="s">
        <v>249</v>
      </c>
      <c r="C411" s="9">
        <f>+C412</f>
        <v>0</v>
      </c>
      <c r="D411" s="9">
        <f>+D412</f>
        <v>0</v>
      </c>
      <c r="E411" s="9">
        <f t="shared" ref="E411:O411" si="578">+E412</f>
        <v>0</v>
      </c>
      <c r="F411" s="9">
        <f t="shared" si="578"/>
        <v>0</v>
      </c>
      <c r="G411" s="9">
        <f t="shared" si="578"/>
        <v>0</v>
      </c>
      <c r="H411" s="9">
        <f t="shared" si="578"/>
        <v>0</v>
      </c>
      <c r="I411" s="9">
        <f t="shared" si="578"/>
        <v>0</v>
      </c>
      <c r="J411" s="9">
        <f t="shared" si="578"/>
        <v>0</v>
      </c>
      <c r="K411" s="9">
        <f t="shared" si="578"/>
        <v>0</v>
      </c>
      <c r="L411" s="9">
        <f t="shared" si="578"/>
        <v>0</v>
      </c>
      <c r="M411" s="9">
        <f t="shared" si="578"/>
        <v>0</v>
      </c>
      <c r="N411" s="9">
        <f t="shared" si="578"/>
        <v>0</v>
      </c>
      <c r="O411" s="9">
        <f t="shared" si="578"/>
        <v>0</v>
      </c>
    </row>
    <row r="412" spans="1:15" x14ac:dyDescent="0.25">
      <c r="A412" s="5" t="s">
        <v>248</v>
      </c>
      <c r="B412" s="27" t="s">
        <v>249</v>
      </c>
      <c r="C412" s="15">
        <v>0</v>
      </c>
      <c r="D412" s="15">
        <v>0</v>
      </c>
      <c r="E412" s="15">
        <v>0</v>
      </c>
      <c r="F412" s="15">
        <v>0</v>
      </c>
      <c r="G412" s="15">
        <v>0</v>
      </c>
      <c r="H412" s="15">
        <v>0</v>
      </c>
      <c r="I412" s="15">
        <v>0</v>
      </c>
      <c r="J412" s="15">
        <v>0</v>
      </c>
      <c r="K412" s="15">
        <v>0</v>
      </c>
      <c r="L412" s="15">
        <v>0</v>
      </c>
      <c r="M412" s="15">
        <v>0</v>
      </c>
      <c r="N412" s="15">
        <f t="shared" ref="N412" si="579">+E412+F412+G412+H412+I412+J412+K412+L412+M412</f>
        <v>0</v>
      </c>
      <c r="O412" s="15">
        <f>+D412-N412</f>
        <v>0</v>
      </c>
    </row>
    <row r="413" spans="1:15" s="2" customFormat="1" ht="30" x14ac:dyDescent="0.25">
      <c r="A413" s="10">
        <v>5.6</v>
      </c>
      <c r="B413" s="2" t="s">
        <v>21</v>
      </c>
      <c r="C413" s="9">
        <f>+C414</f>
        <v>674000</v>
      </c>
      <c r="D413" s="9">
        <f>+D414</f>
        <v>680000</v>
      </c>
      <c r="E413" s="9">
        <f t="shared" ref="E413:O413" si="580">+E414</f>
        <v>0</v>
      </c>
      <c r="F413" s="9">
        <f t="shared" si="580"/>
        <v>0</v>
      </c>
      <c r="G413" s="9">
        <f t="shared" si="580"/>
        <v>0</v>
      </c>
      <c r="H413" s="9">
        <f t="shared" si="580"/>
        <v>0</v>
      </c>
      <c r="I413" s="9">
        <f t="shared" si="580"/>
        <v>0</v>
      </c>
      <c r="J413" s="9">
        <f t="shared" si="580"/>
        <v>0</v>
      </c>
      <c r="K413" s="9">
        <f t="shared" si="580"/>
        <v>0</v>
      </c>
      <c r="L413" s="9">
        <f t="shared" si="580"/>
        <v>400000</v>
      </c>
      <c r="M413" s="9">
        <f t="shared" si="580"/>
        <v>0</v>
      </c>
      <c r="N413" s="9">
        <f t="shared" si="580"/>
        <v>400000</v>
      </c>
      <c r="O413" s="9">
        <f t="shared" si="580"/>
        <v>280000</v>
      </c>
    </row>
    <row r="414" spans="1:15" ht="30" x14ac:dyDescent="0.25">
      <c r="A414" s="5" t="s">
        <v>187</v>
      </c>
      <c r="B414" s="3" t="s">
        <v>190</v>
      </c>
      <c r="C414" s="15">
        <v>674000</v>
      </c>
      <c r="D414" s="15">
        <v>680000</v>
      </c>
      <c r="E414" s="15">
        <v>0</v>
      </c>
      <c r="F414" s="15">
        <v>0</v>
      </c>
      <c r="G414" s="15">
        <v>0</v>
      </c>
      <c r="H414" s="15">
        <v>0</v>
      </c>
      <c r="I414" s="15">
        <v>0</v>
      </c>
      <c r="J414" s="15">
        <v>0</v>
      </c>
      <c r="K414" s="15">
        <v>0</v>
      </c>
      <c r="L414" s="15">
        <v>400000</v>
      </c>
      <c r="M414" s="15">
        <v>0</v>
      </c>
      <c r="N414" s="15">
        <f t="shared" ref="N414" si="581">+E414+F414+G414+H414+I414+J414+K414+L414+M414</f>
        <v>400000</v>
      </c>
      <c r="O414" s="15">
        <f>+D414-N414</f>
        <v>280000</v>
      </c>
    </row>
    <row r="415" spans="1:15" x14ac:dyDescent="0.25">
      <c r="A415" s="10"/>
      <c r="B415" s="2"/>
      <c r="C415" s="15"/>
      <c r="D415" s="15"/>
    </row>
    <row r="416" spans="1:15" s="12" customFormat="1" ht="17.25" customHeight="1" x14ac:dyDescent="0.25">
      <c r="A416" s="39" t="s">
        <v>285</v>
      </c>
      <c r="B416" s="39"/>
      <c r="C416" s="21">
        <f>+C420</f>
        <v>0</v>
      </c>
      <c r="D416" s="21">
        <f>+D417+D420</f>
        <v>615801.81999999995</v>
      </c>
      <c r="E416" s="21">
        <f t="shared" ref="E416:O416" si="582">+E417+E420</f>
        <v>0</v>
      </c>
      <c r="F416" s="21">
        <f t="shared" si="582"/>
        <v>0</v>
      </c>
      <c r="G416" s="21">
        <f t="shared" si="582"/>
        <v>612049</v>
      </c>
      <c r="H416" s="21">
        <f t="shared" si="582"/>
        <v>0</v>
      </c>
      <c r="I416" s="21">
        <f t="shared" si="582"/>
        <v>3750</v>
      </c>
      <c r="J416" s="21">
        <f>+J417+J420</f>
        <v>2.82</v>
      </c>
      <c r="K416" s="21">
        <f t="shared" si="582"/>
        <v>0</v>
      </c>
      <c r="L416" s="21">
        <f t="shared" si="582"/>
        <v>0</v>
      </c>
      <c r="M416" s="21">
        <f t="shared" si="582"/>
        <v>0</v>
      </c>
      <c r="N416" s="21">
        <f t="shared" si="582"/>
        <v>615801.81999999995</v>
      </c>
      <c r="O416" s="21">
        <f t="shared" si="582"/>
        <v>-5.1222581731735772E-11</v>
      </c>
    </row>
    <row r="417" spans="1:15" s="2" customFormat="1" x14ac:dyDescent="0.25">
      <c r="A417" s="8">
        <v>3</v>
      </c>
      <c r="B417" s="1" t="s">
        <v>10</v>
      </c>
      <c r="C417" s="9">
        <v>10600</v>
      </c>
      <c r="D417" s="9">
        <f>+D418</f>
        <v>0</v>
      </c>
      <c r="E417" s="9">
        <f t="shared" ref="E417:O418" si="583">+E418</f>
        <v>0</v>
      </c>
      <c r="F417" s="9">
        <f t="shared" si="583"/>
        <v>0</v>
      </c>
      <c r="G417" s="9">
        <f t="shared" si="583"/>
        <v>0</v>
      </c>
      <c r="H417" s="9">
        <f t="shared" si="583"/>
        <v>0</v>
      </c>
      <c r="I417" s="9">
        <f t="shared" si="583"/>
        <v>0</v>
      </c>
      <c r="J417" s="9">
        <f t="shared" si="583"/>
        <v>2.82</v>
      </c>
      <c r="K417" s="9">
        <f t="shared" si="583"/>
        <v>0</v>
      </c>
      <c r="L417" s="9">
        <f t="shared" si="583"/>
        <v>0</v>
      </c>
      <c r="M417" s="9">
        <f t="shared" si="583"/>
        <v>0</v>
      </c>
      <c r="N417" s="9">
        <f t="shared" si="583"/>
        <v>2.82</v>
      </c>
      <c r="O417" s="9">
        <f t="shared" si="583"/>
        <v>-2.82</v>
      </c>
    </row>
    <row r="418" spans="1:15" s="2" customFormat="1" ht="30" x14ac:dyDescent="0.25">
      <c r="A418" s="8" t="s">
        <v>257</v>
      </c>
      <c r="B418" s="1" t="s">
        <v>275</v>
      </c>
      <c r="C418" s="9">
        <v>0</v>
      </c>
      <c r="D418" s="9">
        <f>+D419</f>
        <v>0</v>
      </c>
      <c r="E418" s="9">
        <f t="shared" si="583"/>
        <v>0</v>
      </c>
      <c r="F418" s="9">
        <f t="shared" si="583"/>
        <v>0</v>
      </c>
      <c r="G418" s="9">
        <f t="shared" si="583"/>
        <v>0</v>
      </c>
      <c r="H418" s="9">
        <f t="shared" si="583"/>
        <v>0</v>
      </c>
      <c r="I418" s="9">
        <f t="shared" si="583"/>
        <v>0</v>
      </c>
      <c r="J418" s="9">
        <f t="shared" si="583"/>
        <v>2.82</v>
      </c>
      <c r="K418" s="9">
        <f t="shared" si="583"/>
        <v>0</v>
      </c>
      <c r="L418" s="9">
        <f t="shared" si="583"/>
        <v>0</v>
      </c>
      <c r="M418" s="9">
        <f t="shared" si="583"/>
        <v>0</v>
      </c>
      <c r="N418" s="9">
        <f t="shared" si="583"/>
        <v>2.82</v>
      </c>
      <c r="O418" s="9">
        <f t="shared" si="583"/>
        <v>-2.82</v>
      </c>
    </row>
    <row r="419" spans="1:15" x14ac:dyDescent="0.25">
      <c r="A419" s="16" t="s">
        <v>135</v>
      </c>
      <c r="B419" s="6" t="s">
        <v>274</v>
      </c>
      <c r="C419" s="15">
        <v>0</v>
      </c>
      <c r="D419" s="15">
        <v>0</v>
      </c>
      <c r="E419" s="15">
        <v>0</v>
      </c>
      <c r="F419" s="15">
        <v>0</v>
      </c>
      <c r="G419" s="15">
        <v>0</v>
      </c>
      <c r="H419" s="15">
        <v>0</v>
      </c>
      <c r="I419" s="15">
        <v>0</v>
      </c>
      <c r="J419" s="15">
        <v>2.82</v>
      </c>
      <c r="K419" s="15">
        <v>0</v>
      </c>
      <c r="L419" s="15">
        <v>0</v>
      </c>
      <c r="M419" s="15">
        <v>0</v>
      </c>
      <c r="N419" s="15">
        <f>+E419+F419+G419+H419+I419+J419+K419+L419+M419</f>
        <v>2.82</v>
      </c>
      <c r="O419" s="15">
        <f>+D419-N419</f>
        <v>-2.82</v>
      </c>
    </row>
    <row r="420" spans="1:15" s="2" customFormat="1" ht="30" x14ac:dyDescent="0.25">
      <c r="A420" s="8" t="s">
        <v>311</v>
      </c>
      <c r="B420" s="1" t="s">
        <v>37</v>
      </c>
      <c r="C420" s="9">
        <f t="shared" ref="C420:O420" si="584">+C421</f>
        <v>0</v>
      </c>
      <c r="D420" s="9">
        <f t="shared" si="584"/>
        <v>615801.81999999995</v>
      </c>
      <c r="E420" s="9">
        <f t="shared" si="584"/>
        <v>0</v>
      </c>
      <c r="F420" s="9">
        <f t="shared" si="584"/>
        <v>0</v>
      </c>
      <c r="G420" s="9">
        <f t="shared" si="584"/>
        <v>612049</v>
      </c>
      <c r="H420" s="9">
        <f t="shared" si="584"/>
        <v>0</v>
      </c>
      <c r="I420" s="9">
        <f t="shared" si="584"/>
        <v>3750</v>
      </c>
      <c r="J420" s="9">
        <f t="shared" si="584"/>
        <v>0</v>
      </c>
      <c r="K420" s="9">
        <f t="shared" si="584"/>
        <v>0</v>
      </c>
      <c r="L420" s="9">
        <f t="shared" si="584"/>
        <v>0</v>
      </c>
      <c r="M420" s="9">
        <f t="shared" si="584"/>
        <v>0</v>
      </c>
      <c r="N420" s="9">
        <f t="shared" si="584"/>
        <v>615799</v>
      </c>
      <c r="O420" s="9">
        <f t="shared" si="584"/>
        <v>2.8199999999487773</v>
      </c>
    </row>
    <row r="421" spans="1:15" s="2" customFormat="1" x14ac:dyDescent="0.25">
      <c r="A421" s="10">
        <v>4.4000000000000004</v>
      </c>
      <c r="B421" s="2" t="s">
        <v>17</v>
      </c>
      <c r="C421" s="9">
        <f t="shared" ref="C421:D421" si="585">+C422</f>
        <v>0</v>
      </c>
      <c r="D421" s="9">
        <f t="shared" si="585"/>
        <v>615801.81999999995</v>
      </c>
      <c r="E421" s="9">
        <f t="shared" ref="E421:O421" si="586">+E422</f>
        <v>0</v>
      </c>
      <c r="F421" s="9">
        <f t="shared" si="586"/>
        <v>0</v>
      </c>
      <c r="G421" s="9">
        <f t="shared" si="586"/>
        <v>612049</v>
      </c>
      <c r="H421" s="9">
        <f t="shared" si="586"/>
        <v>0</v>
      </c>
      <c r="I421" s="9">
        <f t="shared" si="586"/>
        <v>3750</v>
      </c>
      <c r="J421" s="9">
        <f t="shared" si="586"/>
        <v>0</v>
      </c>
      <c r="K421" s="9">
        <f t="shared" si="586"/>
        <v>0</v>
      </c>
      <c r="L421" s="9">
        <f t="shared" si="586"/>
        <v>0</v>
      </c>
      <c r="M421" s="9">
        <f t="shared" si="586"/>
        <v>0</v>
      </c>
      <c r="N421" s="9">
        <f t="shared" si="586"/>
        <v>615799</v>
      </c>
      <c r="O421" s="9">
        <f t="shared" si="586"/>
        <v>2.8199999999487773</v>
      </c>
    </row>
    <row r="422" spans="1:15" x14ac:dyDescent="0.25">
      <c r="A422" s="5" t="s">
        <v>169</v>
      </c>
      <c r="B422" s="3" t="s">
        <v>212</v>
      </c>
      <c r="C422" s="15">
        <v>0</v>
      </c>
      <c r="D422" s="15">
        <v>615801.81999999995</v>
      </c>
      <c r="E422" s="15">
        <v>0</v>
      </c>
      <c r="F422" s="15">
        <v>0</v>
      </c>
      <c r="G422" s="15">
        <v>612049</v>
      </c>
      <c r="H422" s="15">
        <v>0</v>
      </c>
      <c r="I422" s="15">
        <f>615799-612049</f>
        <v>3750</v>
      </c>
      <c r="J422" s="15">
        <v>0</v>
      </c>
      <c r="K422" s="15">
        <v>0</v>
      </c>
      <c r="L422" s="15">
        <v>0</v>
      </c>
      <c r="M422" s="15">
        <v>0</v>
      </c>
      <c r="N422" s="15">
        <f>+E422+F422+G422+H422+I422+J422+K422+L422+M422</f>
        <v>615799</v>
      </c>
      <c r="O422" s="15">
        <f>+D422-N422</f>
        <v>2.8199999999487773</v>
      </c>
    </row>
    <row r="423" spans="1:15" x14ac:dyDescent="0.25">
      <c r="A423" s="10"/>
      <c r="B423" s="2"/>
      <c r="C423" s="15"/>
      <c r="D423" s="15"/>
    </row>
    <row r="424" spans="1:15" s="12" customFormat="1" ht="17.25" customHeight="1" x14ac:dyDescent="0.25">
      <c r="A424" s="39" t="s">
        <v>312</v>
      </c>
      <c r="B424" s="39"/>
      <c r="C424" s="21">
        <f>+C425</f>
        <v>0</v>
      </c>
      <c r="D424" s="21">
        <f t="shared" ref="D424:O424" si="587">+D425</f>
        <v>91361.51</v>
      </c>
      <c r="E424" s="21">
        <f t="shared" si="587"/>
        <v>0</v>
      </c>
      <c r="F424" s="21">
        <f t="shared" si="587"/>
        <v>0</v>
      </c>
      <c r="G424" s="21">
        <f t="shared" si="587"/>
        <v>0</v>
      </c>
      <c r="H424" s="21">
        <f t="shared" si="587"/>
        <v>0</v>
      </c>
      <c r="I424" s="21">
        <f t="shared" si="587"/>
        <v>0</v>
      </c>
      <c r="J424" s="21">
        <f t="shared" si="587"/>
        <v>91361.51</v>
      </c>
      <c r="K424" s="21">
        <f t="shared" si="587"/>
        <v>0</v>
      </c>
      <c r="L424" s="21">
        <f t="shared" si="587"/>
        <v>0</v>
      </c>
      <c r="M424" s="21">
        <f t="shared" si="587"/>
        <v>0</v>
      </c>
      <c r="N424" s="21">
        <f t="shared" si="587"/>
        <v>91361.51</v>
      </c>
      <c r="O424" s="21">
        <f t="shared" si="587"/>
        <v>0</v>
      </c>
    </row>
    <row r="425" spans="1:15" s="2" customFormat="1" ht="30" x14ac:dyDescent="0.25">
      <c r="A425" s="8" t="s">
        <v>311</v>
      </c>
      <c r="B425" s="1" t="s">
        <v>37</v>
      </c>
      <c r="C425" s="9">
        <f>+C426</f>
        <v>0</v>
      </c>
      <c r="D425" s="9">
        <f t="shared" ref="D425:O425" si="588">+D426</f>
        <v>91361.51</v>
      </c>
      <c r="E425" s="9">
        <f t="shared" si="588"/>
        <v>0</v>
      </c>
      <c r="F425" s="9">
        <f t="shared" si="588"/>
        <v>0</v>
      </c>
      <c r="G425" s="9">
        <f t="shared" si="588"/>
        <v>0</v>
      </c>
      <c r="H425" s="9">
        <f t="shared" si="588"/>
        <v>0</v>
      </c>
      <c r="I425" s="9">
        <f t="shared" si="588"/>
        <v>0</v>
      </c>
      <c r="J425" s="9">
        <f t="shared" si="588"/>
        <v>91361.51</v>
      </c>
      <c r="K425" s="9">
        <f t="shared" si="588"/>
        <v>0</v>
      </c>
      <c r="L425" s="9">
        <f t="shared" si="588"/>
        <v>0</v>
      </c>
      <c r="M425" s="9">
        <f t="shared" si="588"/>
        <v>0</v>
      </c>
      <c r="N425" s="9">
        <f t="shared" si="588"/>
        <v>91361.51</v>
      </c>
      <c r="O425" s="9">
        <f t="shared" si="588"/>
        <v>0</v>
      </c>
    </row>
    <row r="426" spans="1:15" s="2" customFormat="1" x14ac:dyDescent="0.25">
      <c r="A426" s="10">
        <v>4.4000000000000004</v>
      </c>
      <c r="B426" s="2" t="s">
        <v>17</v>
      </c>
      <c r="C426" s="9">
        <f t="shared" ref="C426" si="589">+C427</f>
        <v>0</v>
      </c>
      <c r="D426" s="9">
        <f t="shared" ref="D426:O426" si="590">+D427</f>
        <v>91361.51</v>
      </c>
      <c r="E426" s="9">
        <f t="shared" si="590"/>
        <v>0</v>
      </c>
      <c r="F426" s="9">
        <f t="shared" si="590"/>
        <v>0</v>
      </c>
      <c r="G426" s="9">
        <f t="shared" si="590"/>
        <v>0</v>
      </c>
      <c r="H426" s="9">
        <f t="shared" si="590"/>
        <v>0</v>
      </c>
      <c r="I426" s="9">
        <f t="shared" si="590"/>
        <v>0</v>
      </c>
      <c r="J426" s="9">
        <f t="shared" si="590"/>
        <v>91361.51</v>
      </c>
      <c r="K426" s="9">
        <f t="shared" si="590"/>
        <v>0</v>
      </c>
      <c r="L426" s="9">
        <f t="shared" si="590"/>
        <v>0</v>
      </c>
      <c r="M426" s="9">
        <f t="shared" si="590"/>
        <v>0</v>
      </c>
      <c r="N426" s="9">
        <f t="shared" si="590"/>
        <v>91361.51</v>
      </c>
      <c r="O426" s="9">
        <f t="shared" si="590"/>
        <v>0</v>
      </c>
    </row>
    <row r="427" spans="1:15" x14ac:dyDescent="0.25">
      <c r="A427" s="5" t="s">
        <v>169</v>
      </c>
      <c r="B427" s="3" t="s">
        <v>212</v>
      </c>
      <c r="C427" s="15">
        <v>0</v>
      </c>
      <c r="D427" s="15">
        <v>91361.51</v>
      </c>
      <c r="E427" s="15">
        <v>0</v>
      </c>
      <c r="F427" s="15">
        <v>0</v>
      </c>
      <c r="G427" s="15">
        <v>0</v>
      </c>
      <c r="H427" s="15">
        <v>0</v>
      </c>
      <c r="I427" s="15">
        <v>0</v>
      </c>
      <c r="J427" s="15">
        <v>91361.51</v>
      </c>
      <c r="K427" s="15">
        <v>0</v>
      </c>
      <c r="L427" s="15">
        <v>0</v>
      </c>
      <c r="M427" s="15">
        <v>0</v>
      </c>
      <c r="N427" s="15">
        <f>+E427+F427+G427+H427+I427+J427+K427+L427+M427</f>
        <v>91361.51</v>
      </c>
      <c r="O427" s="15">
        <f>+D427-N427</f>
        <v>0</v>
      </c>
    </row>
    <row r="428" spans="1:15" x14ac:dyDescent="0.25">
      <c r="A428" s="10"/>
      <c r="B428" s="2"/>
      <c r="C428" s="15"/>
      <c r="D428" s="15"/>
    </row>
    <row r="429" spans="1:15" s="12" customFormat="1" ht="15.75" x14ac:dyDescent="0.25">
      <c r="A429" s="39" t="s">
        <v>313</v>
      </c>
      <c r="B429" s="39"/>
      <c r="C429" s="21">
        <f t="shared" ref="C429:J429" si="591">+C440+C430</f>
        <v>11000000</v>
      </c>
      <c r="D429" s="21">
        <f>+D440+D430+D435+D453</f>
        <v>12770000</v>
      </c>
      <c r="E429" s="21">
        <f t="shared" si="591"/>
        <v>0</v>
      </c>
      <c r="F429" s="21">
        <f t="shared" si="591"/>
        <v>0</v>
      </c>
      <c r="G429" s="21">
        <f t="shared" si="591"/>
        <v>0</v>
      </c>
      <c r="H429" s="21">
        <f t="shared" si="591"/>
        <v>0</v>
      </c>
      <c r="I429" s="21">
        <f t="shared" si="591"/>
        <v>134320.25</v>
      </c>
      <c r="J429" s="21">
        <f t="shared" si="591"/>
        <v>293447.33</v>
      </c>
      <c r="K429" s="21">
        <f>+K440+K430+K435+K453</f>
        <v>430303.92000000004</v>
      </c>
      <c r="L429" s="21">
        <f>+L440+L430</f>
        <v>453435.58</v>
      </c>
      <c r="M429" s="21">
        <f>+M440+M430</f>
        <v>170525.8</v>
      </c>
      <c r="N429" s="21">
        <f>+N440+N430+N453+N435</f>
        <v>1849370.8</v>
      </c>
      <c r="O429" s="21">
        <f>+O440+O430+O453+O435</f>
        <v>10920629.199999999</v>
      </c>
    </row>
    <row r="430" spans="1:15" x14ac:dyDescent="0.25">
      <c r="A430" s="8">
        <v>1</v>
      </c>
      <c r="B430" s="1" t="s">
        <v>1</v>
      </c>
      <c r="C430" s="9">
        <f>+C431</f>
        <v>8589245.2799999993</v>
      </c>
      <c r="D430" s="9">
        <f>+D431</f>
        <v>8404785.6600000001</v>
      </c>
      <c r="E430" s="9">
        <f t="shared" ref="E430:M430" si="592">+E431</f>
        <v>0</v>
      </c>
      <c r="F430" s="9">
        <f t="shared" si="592"/>
        <v>0</v>
      </c>
      <c r="G430" s="9">
        <f t="shared" si="592"/>
        <v>0</v>
      </c>
      <c r="H430" s="9">
        <f t="shared" si="592"/>
        <v>0</v>
      </c>
      <c r="I430" s="9">
        <f t="shared" si="592"/>
        <v>0</v>
      </c>
      <c r="J430" s="9">
        <f t="shared" si="592"/>
        <v>0</v>
      </c>
      <c r="K430" s="9">
        <f t="shared" si="592"/>
        <v>0</v>
      </c>
      <c r="L430" s="9">
        <f t="shared" si="592"/>
        <v>0</v>
      </c>
      <c r="M430" s="9">
        <f t="shared" si="592"/>
        <v>0</v>
      </c>
      <c r="N430" s="9">
        <f>+N431</f>
        <v>0</v>
      </c>
      <c r="O430" s="9">
        <f>+O431</f>
        <v>8404785.6600000001</v>
      </c>
    </row>
    <row r="431" spans="1:15" s="2" customFormat="1" ht="15" customHeight="1" x14ac:dyDescent="0.25">
      <c r="A431" s="10">
        <v>1.3</v>
      </c>
      <c r="B431" s="2" t="s">
        <v>2</v>
      </c>
      <c r="C431" s="9">
        <f>+C432</f>
        <v>8589245.2799999993</v>
      </c>
      <c r="D431" s="9">
        <f>+D432</f>
        <v>8404785.6600000001</v>
      </c>
      <c r="E431" s="9">
        <f t="shared" ref="E431:M431" si="593">+E432</f>
        <v>0</v>
      </c>
      <c r="F431" s="9">
        <f t="shared" si="593"/>
        <v>0</v>
      </c>
      <c r="G431" s="9">
        <f t="shared" si="593"/>
        <v>0</v>
      </c>
      <c r="H431" s="9">
        <f t="shared" si="593"/>
        <v>0</v>
      </c>
      <c r="I431" s="9">
        <f t="shared" si="593"/>
        <v>0</v>
      </c>
      <c r="J431" s="9">
        <f t="shared" si="593"/>
        <v>0</v>
      </c>
      <c r="K431" s="9">
        <f t="shared" si="593"/>
        <v>0</v>
      </c>
      <c r="L431" s="9">
        <f t="shared" si="593"/>
        <v>0</v>
      </c>
      <c r="M431" s="9">
        <f t="shared" si="593"/>
        <v>0</v>
      </c>
      <c r="N431" s="9">
        <f>+N432</f>
        <v>0</v>
      </c>
      <c r="O431" s="9">
        <f>+O432</f>
        <v>8404785.6600000001</v>
      </c>
    </row>
    <row r="432" spans="1:15" s="2" customFormat="1" ht="30" x14ac:dyDescent="0.25">
      <c r="A432" s="7" t="s">
        <v>60</v>
      </c>
      <c r="B432" s="2" t="s">
        <v>61</v>
      </c>
      <c r="C432" s="9">
        <f>+C433+C434</f>
        <v>8589245.2799999993</v>
      </c>
      <c r="D432" s="9">
        <f>+D433+D434</f>
        <v>8404785.6600000001</v>
      </c>
      <c r="E432" s="9">
        <f t="shared" ref="E432" si="594">+E433+E434</f>
        <v>0</v>
      </c>
      <c r="F432" s="9">
        <f t="shared" ref="F432:G432" si="595">+F433+F434</f>
        <v>0</v>
      </c>
      <c r="G432" s="9">
        <f t="shared" si="595"/>
        <v>0</v>
      </c>
      <c r="H432" s="9">
        <f t="shared" ref="H432:I432" si="596">+H433+H434</f>
        <v>0</v>
      </c>
      <c r="I432" s="9">
        <f t="shared" si="596"/>
        <v>0</v>
      </c>
      <c r="J432" s="9">
        <f t="shared" ref="J432:L432" si="597">+J433+J434</f>
        <v>0</v>
      </c>
      <c r="K432" s="9">
        <f t="shared" ref="K432" si="598">+K433+K434</f>
        <v>0</v>
      </c>
      <c r="L432" s="9">
        <f t="shared" si="597"/>
        <v>0</v>
      </c>
      <c r="M432" s="9">
        <f t="shared" ref="M432" si="599">+M433+M434</f>
        <v>0</v>
      </c>
      <c r="N432" s="9">
        <f>+N433+N434</f>
        <v>0</v>
      </c>
      <c r="O432" s="9">
        <f>+O433+O434</f>
        <v>8404785.6600000001</v>
      </c>
    </row>
    <row r="433" spans="1:15" x14ac:dyDescent="0.25">
      <c r="A433" s="5" t="s">
        <v>64</v>
      </c>
      <c r="B433" s="3" t="s">
        <v>62</v>
      </c>
      <c r="C433" s="15">
        <v>0</v>
      </c>
      <c r="D433" s="15">
        <v>0</v>
      </c>
      <c r="E433" s="15">
        <v>0</v>
      </c>
      <c r="F433" s="15">
        <v>0</v>
      </c>
      <c r="G433" s="15">
        <v>0</v>
      </c>
      <c r="H433" s="15">
        <v>0</v>
      </c>
      <c r="I433" s="15">
        <v>0</v>
      </c>
      <c r="J433" s="15">
        <v>0</v>
      </c>
      <c r="K433" s="15">
        <v>0</v>
      </c>
      <c r="L433" s="15">
        <v>0</v>
      </c>
      <c r="M433" s="15">
        <v>0</v>
      </c>
      <c r="N433" s="15">
        <f>+E433+F433+G433+H433+I433+J433+K433+L433+M433</f>
        <v>0</v>
      </c>
      <c r="O433" s="15">
        <f>+D433-N433</f>
        <v>0</v>
      </c>
    </row>
    <row r="434" spans="1:15" x14ac:dyDescent="0.25">
      <c r="A434" s="5" t="s">
        <v>65</v>
      </c>
      <c r="B434" s="3" t="s">
        <v>63</v>
      </c>
      <c r="C434" s="15">
        <v>8589245.2799999993</v>
      </c>
      <c r="D434" s="15">
        <v>8404785.6600000001</v>
      </c>
      <c r="E434" s="15">
        <v>0</v>
      </c>
      <c r="F434" s="15">
        <v>0</v>
      </c>
      <c r="G434" s="15">
        <v>0</v>
      </c>
      <c r="H434" s="15">
        <v>0</v>
      </c>
      <c r="I434" s="15">
        <v>0</v>
      </c>
      <c r="J434" s="15">
        <v>0</v>
      </c>
      <c r="K434" s="15">
        <v>0</v>
      </c>
      <c r="L434" s="15">
        <v>0</v>
      </c>
      <c r="M434" s="15">
        <v>0</v>
      </c>
      <c r="N434" s="15">
        <f>+E434+F434+G434+H434+I434+J434+K434+L434+M434</f>
        <v>0</v>
      </c>
      <c r="O434" s="15">
        <f>+D434-N434</f>
        <v>8404785.6600000001</v>
      </c>
    </row>
    <row r="435" spans="1:15" x14ac:dyDescent="0.25">
      <c r="A435" s="8">
        <v>2</v>
      </c>
      <c r="B435" s="1" t="s">
        <v>6</v>
      </c>
      <c r="C435" s="9">
        <f>+C436+C438</f>
        <v>0</v>
      </c>
      <c r="D435" s="9">
        <f>+D436+D438</f>
        <v>728285.67999999993</v>
      </c>
      <c r="E435" s="9">
        <f t="shared" ref="E435:M435" si="600">+E436+E438</f>
        <v>0</v>
      </c>
      <c r="F435" s="9">
        <f t="shared" si="600"/>
        <v>0</v>
      </c>
      <c r="G435" s="9">
        <f t="shared" si="600"/>
        <v>0</v>
      </c>
      <c r="H435" s="9">
        <f t="shared" si="600"/>
        <v>0</v>
      </c>
      <c r="I435" s="9">
        <f t="shared" si="600"/>
        <v>0</v>
      </c>
      <c r="J435" s="9">
        <f t="shared" si="600"/>
        <v>0</v>
      </c>
      <c r="K435" s="9">
        <f t="shared" si="600"/>
        <v>56642.84</v>
      </c>
      <c r="L435" s="9">
        <f t="shared" si="600"/>
        <v>357938.99000000005</v>
      </c>
      <c r="M435" s="9">
        <f t="shared" si="600"/>
        <v>0</v>
      </c>
      <c r="N435" s="9">
        <f>+N436+N438</f>
        <v>414581.83</v>
      </c>
      <c r="O435" s="9">
        <f>+O436+O438</f>
        <v>313703.84999999992</v>
      </c>
    </row>
    <row r="436" spans="1:15" ht="18" customHeight="1" x14ac:dyDescent="0.25">
      <c r="A436" s="7">
        <v>2.5</v>
      </c>
      <c r="B436" s="2" t="s">
        <v>30</v>
      </c>
      <c r="C436" s="9">
        <f>+C437</f>
        <v>0</v>
      </c>
      <c r="D436" s="9">
        <f>+D437</f>
        <v>616642.84</v>
      </c>
      <c r="E436" s="9">
        <f t="shared" ref="E436:N436" si="601">+E437</f>
        <v>0</v>
      </c>
      <c r="F436" s="9">
        <f t="shared" si="601"/>
        <v>0</v>
      </c>
      <c r="G436" s="9">
        <f t="shared" si="601"/>
        <v>0</v>
      </c>
      <c r="H436" s="9">
        <f t="shared" si="601"/>
        <v>0</v>
      </c>
      <c r="I436" s="9">
        <f t="shared" si="601"/>
        <v>0</v>
      </c>
      <c r="J436" s="9">
        <f t="shared" si="601"/>
        <v>0</v>
      </c>
      <c r="K436" s="9">
        <f t="shared" si="601"/>
        <v>0</v>
      </c>
      <c r="L436" s="9">
        <f t="shared" si="601"/>
        <v>351141.28</v>
      </c>
      <c r="M436" s="9">
        <f t="shared" si="601"/>
        <v>0</v>
      </c>
      <c r="N436" s="9">
        <f t="shared" si="601"/>
        <v>351141.28</v>
      </c>
      <c r="O436" s="9">
        <f>+O437</f>
        <v>265501.55999999994</v>
      </c>
    </row>
    <row r="437" spans="1:15" ht="30" x14ac:dyDescent="0.25">
      <c r="A437" s="5" t="s">
        <v>92</v>
      </c>
      <c r="B437" s="3" t="s">
        <v>93</v>
      </c>
      <c r="C437" s="15">
        <v>0</v>
      </c>
      <c r="D437" s="15">
        <v>616642.84</v>
      </c>
      <c r="E437" s="15">
        <v>0</v>
      </c>
      <c r="F437" s="15">
        <v>0</v>
      </c>
      <c r="G437" s="15">
        <v>0</v>
      </c>
      <c r="H437" s="15">
        <v>0</v>
      </c>
      <c r="I437" s="15">
        <v>0</v>
      </c>
      <c r="J437" s="15">
        <v>0</v>
      </c>
      <c r="K437" s="15">
        <v>0</v>
      </c>
      <c r="L437" s="15">
        <v>351141.28</v>
      </c>
      <c r="M437" s="15">
        <v>0</v>
      </c>
      <c r="N437" s="15">
        <f>+E437+F437+G437+H437+I437+J437+K437+L437+M437</f>
        <v>351141.28</v>
      </c>
      <c r="O437" s="15">
        <f>+D437-N437</f>
        <v>265501.55999999994</v>
      </c>
    </row>
    <row r="438" spans="1:15" ht="30" x14ac:dyDescent="0.25">
      <c r="A438" s="7">
        <v>2.9</v>
      </c>
      <c r="B438" s="2" t="s">
        <v>32</v>
      </c>
      <c r="C438" s="9">
        <f>+C439</f>
        <v>0</v>
      </c>
      <c r="D438" s="9">
        <f t="shared" ref="D438:N438" si="602">+D439</f>
        <v>111642.84</v>
      </c>
      <c r="E438" s="9">
        <f t="shared" si="602"/>
        <v>0</v>
      </c>
      <c r="F438" s="9">
        <f t="shared" si="602"/>
        <v>0</v>
      </c>
      <c r="G438" s="9">
        <f t="shared" si="602"/>
        <v>0</v>
      </c>
      <c r="H438" s="9">
        <f t="shared" si="602"/>
        <v>0</v>
      </c>
      <c r="I438" s="9">
        <f t="shared" si="602"/>
        <v>0</v>
      </c>
      <c r="J438" s="9">
        <f t="shared" si="602"/>
        <v>0</v>
      </c>
      <c r="K438" s="9">
        <f t="shared" si="602"/>
        <v>56642.84</v>
      </c>
      <c r="L438" s="9">
        <f t="shared" si="602"/>
        <v>6797.71</v>
      </c>
      <c r="M438" s="9">
        <f t="shared" si="602"/>
        <v>0</v>
      </c>
      <c r="N438" s="9">
        <f t="shared" si="602"/>
        <v>63440.549999999996</v>
      </c>
      <c r="O438" s="9">
        <f>+O439</f>
        <v>48202.29</v>
      </c>
    </row>
    <row r="439" spans="1:15" x14ac:dyDescent="0.25">
      <c r="A439" s="5" t="s">
        <v>105</v>
      </c>
      <c r="B439" s="3" t="s">
        <v>108</v>
      </c>
      <c r="C439" s="15">
        <v>0</v>
      </c>
      <c r="D439" s="15">
        <v>111642.84</v>
      </c>
      <c r="E439" s="15">
        <v>0</v>
      </c>
      <c r="F439" s="15">
        <v>0</v>
      </c>
      <c r="G439" s="15">
        <v>0</v>
      </c>
      <c r="H439" s="15">
        <v>0</v>
      </c>
      <c r="I439" s="15">
        <v>0</v>
      </c>
      <c r="J439" s="15">
        <v>0</v>
      </c>
      <c r="K439" s="15">
        <v>56642.84</v>
      </c>
      <c r="L439" s="15">
        <v>6797.71</v>
      </c>
      <c r="M439" s="15">
        <v>0</v>
      </c>
      <c r="N439" s="15">
        <f>+E439+F439+G439+H439+I439+J439+K439+L439+M439</f>
        <v>63440.549999999996</v>
      </c>
      <c r="O439" s="15">
        <f>+D439-N439</f>
        <v>48202.29</v>
      </c>
    </row>
    <row r="440" spans="1:15" s="2" customFormat="1" x14ac:dyDescent="0.25">
      <c r="A440" s="8">
        <v>3</v>
      </c>
      <c r="B440" s="1" t="s">
        <v>10</v>
      </c>
      <c r="C440" s="9">
        <f t="shared" ref="C440:M440" si="603">+C443+C445+C449</f>
        <v>2410754.7200000002</v>
      </c>
      <c r="D440" s="9">
        <f>+D443+D445+D449+D441+D447+D451</f>
        <v>3401985.66</v>
      </c>
      <c r="E440" s="9">
        <f t="shared" si="603"/>
        <v>0</v>
      </c>
      <c r="F440" s="9">
        <f t="shared" si="603"/>
        <v>0</v>
      </c>
      <c r="G440" s="9">
        <f t="shared" si="603"/>
        <v>0</v>
      </c>
      <c r="H440" s="9">
        <f t="shared" si="603"/>
        <v>0</v>
      </c>
      <c r="I440" s="9">
        <f t="shared" si="603"/>
        <v>134320.25</v>
      </c>
      <c r="J440" s="9">
        <f t="shared" si="603"/>
        <v>293447.33</v>
      </c>
      <c r="K440" s="9">
        <f>+K443+K445+K449+K441+K447+K451</f>
        <v>323718.08</v>
      </c>
      <c r="L440" s="9">
        <f t="shared" si="603"/>
        <v>453435.58</v>
      </c>
      <c r="M440" s="9">
        <f t="shared" si="603"/>
        <v>170525.8</v>
      </c>
      <c r="N440" s="9">
        <f>+N443+N445+N449+N447+N451+N441</f>
        <v>1384845.97</v>
      </c>
      <c r="O440" s="9">
        <f>+O443+O445+O449+O441+O447+O451</f>
        <v>2017139.6900000002</v>
      </c>
    </row>
    <row r="441" spans="1:15" s="2" customFormat="1" x14ac:dyDescent="0.25">
      <c r="A441" s="8">
        <v>3.2</v>
      </c>
      <c r="B441" s="1" t="s">
        <v>12</v>
      </c>
      <c r="C441" s="9">
        <f>+C442</f>
        <v>0</v>
      </c>
      <c r="D441" s="9">
        <f t="shared" ref="D441:M441" si="604">+D442</f>
        <v>308731.78999999998</v>
      </c>
      <c r="E441" s="9">
        <f t="shared" si="604"/>
        <v>0</v>
      </c>
      <c r="F441" s="9">
        <f t="shared" si="604"/>
        <v>0</v>
      </c>
      <c r="G441" s="9">
        <f t="shared" si="604"/>
        <v>0</v>
      </c>
      <c r="H441" s="9">
        <f t="shared" si="604"/>
        <v>0</v>
      </c>
      <c r="I441" s="9">
        <f t="shared" si="604"/>
        <v>0</v>
      </c>
      <c r="J441" s="9">
        <f t="shared" si="604"/>
        <v>0</v>
      </c>
      <c r="K441" s="9">
        <f t="shared" si="604"/>
        <v>213731.79</v>
      </c>
      <c r="L441" s="9">
        <f t="shared" si="604"/>
        <v>0</v>
      </c>
      <c r="M441" s="9">
        <f t="shared" si="604"/>
        <v>0</v>
      </c>
      <c r="N441" s="9">
        <f>+N442</f>
        <v>213731.79</v>
      </c>
      <c r="O441" s="9">
        <f>+O442</f>
        <v>94999.999999999971</v>
      </c>
    </row>
    <row r="442" spans="1:15" s="2" customFormat="1" ht="45" x14ac:dyDescent="0.25">
      <c r="A442" s="16" t="s">
        <v>114</v>
      </c>
      <c r="B442" s="6" t="s">
        <v>118</v>
      </c>
      <c r="C442" s="15">
        <v>0</v>
      </c>
      <c r="D442" s="15">
        <v>308731.78999999998</v>
      </c>
      <c r="E442" s="15">
        <v>0</v>
      </c>
      <c r="F442" s="15">
        <v>0</v>
      </c>
      <c r="G442" s="15">
        <v>0</v>
      </c>
      <c r="H442" s="15">
        <v>0</v>
      </c>
      <c r="I442" s="15">
        <v>0</v>
      </c>
      <c r="J442" s="15">
        <v>0</v>
      </c>
      <c r="K442" s="15">
        <v>213731.79</v>
      </c>
      <c r="L442" s="9"/>
      <c r="M442" s="9"/>
      <c r="N442" s="15">
        <f>+E442+F442+G442+H442+I442+J442+K442+L442+M442</f>
        <v>213731.79</v>
      </c>
      <c r="O442" s="15">
        <f>+D442-N442</f>
        <v>94999.999999999971</v>
      </c>
    </row>
    <row r="443" spans="1:15" s="2" customFormat="1" ht="30" x14ac:dyDescent="0.25">
      <c r="A443" s="10">
        <v>3.3</v>
      </c>
      <c r="B443" s="2" t="s">
        <v>33</v>
      </c>
      <c r="C443" s="9">
        <f>+C444</f>
        <v>410514.02</v>
      </c>
      <c r="D443" s="9">
        <f>+D444</f>
        <v>1806767.58</v>
      </c>
      <c r="E443" s="9">
        <f t="shared" ref="E443:N443" si="605">+E444</f>
        <v>0</v>
      </c>
      <c r="F443" s="9">
        <f t="shared" si="605"/>
        <v>0</v>
      </c>
      <c r="G443" s="9">
        <f t="shared" si="605"/>
        <v>0</v>
      </c>
      <c r="H443" s="9">
        <f t="shared" si="605"/>
        <v>0</v>
      </c>
      <c r="I443" s="9">
        <f t="shared" si="605"/>
        <v>134320.25</v>
      </c>
      <c r="J443" s="9">
        <f t="shared" si="605"/>
        <v>293447.33</v>
      </c>
      <c r="K443" s="9">
        <f t="shared" si="605"/>
        <v>29000</v>
      </c>
      <c r="L443" s="9">
        <f t="shared" si="605"/>
        <v>453435.58</v>
      </c>
      <c r="M443" s="9">
        <f t="shared" si="605"/>
        <v>0</v>
      </c>
      <c r="N443" s="9">
        <f t="shared" si="605"/>
        <v>910203.16</v>
      </c>
      <c r="O443" s="9">
        <f>+O444</f>
        <v>896564.42</v>
      </c>
    </row>
    <row r="444" spans="1:15" ht="30" x14ac:dyDescent="0.25">
      <c r="A444" s="5" t="s">
        <v>127</v>
      </c>
      <c r="B444" s="3" t="s">
        <v>134</v>
      </c>
      <c r="C444" s="15">
        <v>410514.02</v>
      </c>
      <c r="D444" s="15">
        <v>1806767.58</v>
      </c>
      <c r="E444" s="15">
        <v>0</v>
      </c>
      <c r="F444" s="15">
        <v>0</v>
      </c>
      <c r="G444" s="15">
        <v>0</v>
      </c>
      <c r="H444" s="15">
        <v>0</v>
      </c>
      <c r="I444" s="15">
        <v>134320.25</v>
      </c>
      <c r="J444" s="15">
        <f>427767.58-134320.25</f>
        <v>293447.33</v>
      </c>
      <c r="K444" s="15">
        <v>29000</v>
      </c>
      <c r="L444" s="15">
        <v>453435.58</v>
      </c>
      <c r="M444" s="15">
        <v>0</v>
      </c>
      <c r="N444" s="15">
        <f>+E444+F444+G444+H444+I444+J444+K444+L444+M444</f>
        <v>910203.16</v>
      </c>
      <c r="O444" s="15">
        <f>+D444-N444</f>
        <v>896564.42</v>
      </c>
    </row>
    <row r="445" spans="1:15" s="2" customFormat="1" ht="30" x14ac:dyDescent="0.25">
      <c r="A445" s="10" t="s">
        <v>257</v>
      </c>
      <c r="B445" s="4" t="s">
        <v>34</v>
      </c>
      <c r="C445" s="9">
        <f>+C446</f>
        <v>240.7</v>
      </c>
      <c r="D445" s="9">
        <f>+D446</f>
        <v>500</v>
      </c>
      <c r="E445" s="9">
        <f t="shared" ref="E445:O445" si="606">+E446</f>
        <v>0</v>
      </c>
      <c r="F445" s="9">
        <f t="shared" si="606"/>
        <v>0</v>
      </c>
      <c r="G445" s="9">
        <f t="shared" si="606"/>
        <v>0</v>
      </c>
      <c r="H445" s="9">
        <f t="shared" si="606"/>
        <v>0</v>
      </c>
      <c r="I445" s="9">
        <f t="shared" si="606"/>
        <v>0</v>
      </c>
      <c r="J445" s="9">
        <f t="shared" si="606"/>
        <v>0</v>
      </c>
      <c r="K445" s="9">
        <f t="shared" si="606"/>
        <v>0</v>
      </c>
      <c r="L445" s="9">
        <f t="shared" si="606"/>
        <v>0</v>
      </c>
      <c r="M445" s="9">
        <f t="shared" si="606"/>
        <v>0</v>
      </c>
      <c r="N445" s="9">
        <f t="shared" si="606"/>
        <v>0</v>
      </c>
      <c r="O445" s="9">
        <f t="shared" si="606"/>
        <v>500</v>
      </c>
    </row>
    <row r="446" spans="1:15" x14ac:dyDescent="0.25">
      <c r="A446" s="5" t="s">
        <v>135</v>
      </c>
      <c r="B446" s="27" t="s">
        <v>136</v>
      </c>
      <c r="C446" s="15">
        <v>240.7</v>
      </c>
      <c r="D446" s="15">
        <v>500</v>
      </c>
      <c r="E446" s="15">
        <v>0</v>
      </c>
      <c r="F446" s="15">
        <v>0</v>
      </c>
      <c r="G446" s="15">
        <v>0</v>
      </c>
      <c r="H446" s="15">
        <v>0</v>
      </c>
      <c r="I446" s="15">
        <v>0</v>
      </c>
      <c r="J446" s="15">
        <v>0</v>
      </c>
      <c r="K446" s="15">
        <v>0</v>
      </c>
      <c r="L446" s="15">
        <v>0</v>
      </c>
      <c r="M446" s="15">
        <v>0</v>
      </c>
      <c r="N446" s="15">
        <f>+E446+F446+G446+H446+I446+J446+K446+L446+M446</f>
        <v>0</v>
      </c>
      <c r="O446" s="15">
        <f>+D446-N446</f>
        <v>500</v>
      </c>
    </row>
    <row r="447" spans="1:15" s="2" customFormat="1" ht="30" x14ac:dyDescent="0.25">
      <c r="A447" s="10">
        <v>3.5</v>
      </c>
      <c r="B447" s="2" t="s">
        <v>35</v>
      </c>
      <c r="C447" s="9">
        <f>+C448</f>
        <v>0</v>
      </c>
      <c r="D447" s="9">
        <f t="shared" ref="D447:M447" si="607">+D448</f>
        <v>224040.63</v>
      </c>
      <c r="E447" s="9">
        <f t="shared" si="607"/>
        <v>0</v>
      </c>
      <c r="F447" s="9">
        <f t="shared" si="607"/>
        <v>0</v>
      </c>
      <c r="G447" s="9">
        <f t="shared" si="607"/>
        <v>0</v>
      </c>
      <c r="H447" s="9">
        <f t="shared" si="607"/>
        <v>0</v>
      </c>
      <c r="I447" s="9">
        <f t="shared" si="607"/>
        <v>0</v>
      </c>
      <c r="J447" s="9">
        <f t="shared" si="607"/>
        <v>0</v>
      </c>
      <c r="K447" s="9">
        <f t="shared" si="607"/>
        <v>9040.6299999999992</v>
      </c>
      <c r="L447" s="9">
        <f t="shared" si="607"/>
        <v>0</v>
      </c>
      <c r="M447" s="9">
        <f t="shared" si="607"/>
        <v>0</v>
      </c>
      <c r="N447" s="9">
        <f>+N448</f>
        <v>9040.6299999999992</v>
      </c>
      <c r="O447" s="9">
        <f>+D447-N447</f>
        <v>215000</v>
      </c>
    </row>
    <row r="448" spans="1:15" ht="30" x14ac:dyDescent="0.25">
      <c r="A448" s="5" t="s">
        <v>138</v>
      </c>
      <c r="B448" s="3" t="s">
        <v>143</v>
      </c>
      <c r="C448" s="15">
        <v>0</v>
      </c>
      <c r="D448" s="15">
        <v>224040.63</v>
      </c>
      <c r="E448" s="15">
        <v>0</v>
      </c>
      <c r="F448" s="15">
        <v>0</v>
      </c>
      <c r="G448" s="15">
        <v>0</v>
      </c>
      <c r="H448" s="15">
        <v>0</v>
      </c>
      <c r="I448" s="15">
        <v>0</v>
      </c>
      <c r="J448" s="15">
        <v>0</v>
      </c>
      <c r="K448" s="15">
        <v>9040.6299999999992</v>
      </c>
      <c r="L448" s="15">
        <v>0</v>
      </c>
      <c r="M448" s="15"/>
      <c r="N448" s="15">
        <f>+E448+F448+G448+H448+I448+J448+K448+L448+M448</f>
        <v>9040.6299999999992</v>
      </c>
      <c r="O448" s="15">
        <f>+D448-N448</f>
        <v>215000</v>
      </c>
    </row>
    <row r="449" spans="1:15" s="2" customFormat="1" x14ac:dyDescent="0.25">
      <c r="A449" s="10" t="s">
        <v>258</v>
      </c>
      <c r="B449" s="4" t="s">
        <v>14</v>
      </c>
      <c r="C449" s="9">
        <f>+C450</f>
        <v>2000000</v>
      </c>
      <c r="D449" s="9">
        <f>+D450</f>
        <v>800000</v>
      </c>
      <c r="E449" s="9">
        <f t="shared" ref="E449:N449" si="608">+E450</f>
        <v>0</v>
      </c>
      <c r="F449" s="9">
        <f t="shared" si="608"/>
        <v>0</v>
      </c>
      <c r="G449" s="9">
        <f t="shared" si="608"/>
        <v>0</v>
      </c>
      <c r="H449" s="9">
        <f t="shared" si="608"/>
        <v>0</v>
      </c>
      <c r="I449" s="9">
        <f t="shared" si="608"/>
        <v>0</v>
      </c>
      <c r="J449" s="9">
        <f t="shared" si="608"/>
        <v>0</v>
      </c>
      <c r="K449" s="9">
        <f t="shared" si="608"/>
        <v>0</v>
      </c>
      <c r="L449" s="9">
        <f t="shared" si="608"/>
        <v>0</v>
      </c>
      <c r="M449" s="9">
        <f t="shared" si="608"/>
        <v>170525.8</v>
      </c>
      <c r="N449" s="9">
        <f t="shared" si="608"/>
        <v>170525.8</v>
      </c>
      <c r="O449" s="9">
        <f>+O450</f>
        <v>629474.19999999995</v>
      </c>
    </row>
    <row r="450" spans="1:15" x14ac:dyDescent="0.25">
      <c r="A450" s="5" t="s">
        <v>152</v>
      </c>
      <c r="B450" s="27" t="s">
        <v>155</v>
      </c>
      <c r="C450" s="15">
        <v>2000000</v>
      </c>
      <c r="D450" s="15">
        <v>800000</v>
      </c>
      <c r="E450" s="15">
        <v>0</v>
      </c>
      <c r="F450" s="15">
        <v>0</v>
      </c>
      <c r="G450" s="15">
        <v>0</v>
      </c>
      <c r="H450" s="15">
        <v>0</v>
      </c>
      <c r="I450" s="15">
        <v>0</v>
      </c>
      <c r="J450" s="15">
        <v>0</v>
      </c>
      <c r="K450" s="15">
        <v>0</v>
      </c>
      <c r="L450" s="15">
        <v>0</v>
      </c>
      <c r="M450" s="15">
        <v>170525.8</v>
      </c>
      <c r="N450" s="15">
        <f>+E450+F450+G450+H450+I450+J450+K450+L450+M450</f>
        <v>170525.8</v>
      </c>
      <c r="O450" s="15">
        <f>+D450-N450</f>
        <v>629474.19999999995</v>
      </c>
    </row>
    <row r="451" spans="1:15" s="2" customFormat="1" x14ac:dyDescent="0.25">
      <c r="A451" s="10">
        <v>3.9</v>
      </c>
      <c r="B451" s="2" t="s">
        <v>15</v>
      </c>
      <c r="C451" s="9">
        <f>+C452</f>
        <v>0</v>
      </c>
      <c r="D451" s="9">
        <f t="shared" ref="D451:M451" si="609">+D452</f>
        <v>261945.66</v>
      </c>
      <c r="E451" s="9">
        <f t="shared" si="609"/>
        <v>0</v>
      </c>
      <c r="F451" s="9">
        <f t="shared" si="609"/>
        <v>0</v>
      </c>
      <c r="G451" s="9">
        <f t="shared" si="609"/>
        <v>0</v>
      </c>
      <c r="H451" s="9">
        <f t="shared" si="609"/>
        <v>0</v>
      </c>
      <c r="I451" s="9">
        <f t="shared" si="609"/>
        <v>0</v>
      </c>
      <c r="J451" s="9">
        <f t="shared" si="609"/>
        <v>0</v>
      </c>
      <c r="K451" s="9">
        <f t="shared" si="609"/>
        <v>71945.66</v>
      </c>
      <c r="L451" s="9">
        <f t="shared" si="609"/>
        <v>9398.93</v>
      </c>
      <c r="M451" s="9">
        <f t="shared" si="609"/>
        <v>0</v>
      </c>
      <c r="N451" s="9">
        <f>+N452</f>
        <v>81344.59</v>
      </c>
      <c r="O451" s="9">
        <f>+D451-N451</f>
        <v>180601.07</v>
      </c>
    </row>
    <row r="452" spans="1:15" x14ac:dyDescent="0.25">
      <c r="A452" s="5" t="s">
        <v>161</v>
      </c>
      <c r="B452" s="3" t="s">
        <v>15</v>
      </c>
      <c r="C452" s="15">
        <v>0</v>
      </c>
      <c r="D452" s="15">
        <v>261945.66</v>
      </c>
      <c r="E452" s="15">
        <v>0</v>
      </c>
      <c r="F452" s="15">
        <v>0</v>
      </c>
      <c r="G452" s="15">
        <v>0</v>
      </c>
      <c r="H452" s="15">
        <v>0</v>
      </c>
      <c r="I452" s="15">
        <v>0</v>
      </c>
      <c r="J452" s="15">
        <v>0</v>
      </c>
      <c r="K452" s="15">
        <v>71945.66</v>
      </c>
      <c r="L452" s="15">
        <v>9398.93</v>
      </c>
      <c r="M452" s="15">
        <v>0</v>
      </c>
      <c r="N452" s="15">
        <f>+E452+F452+G452+H452+I452+J452+K452+L452+M452</f>
        <v>81344.59</v>
      </c>
      <c r="O452" s="15">
        <f>+D452-N452</f>
        <v>180601.07</v>
      </c>
    </row>
    <row r="453" spans="1:15" ht="30" x14ac:dyDescent="0.25">
      <c r="A453" s="8">
        <v>4</v>
      </c>
      <c r="B453" s="1" t="s">
        <v>37</v>
      </c>
      <c r="C453" s="9">
        <f>+C454</f>
        <v>0</v>
      </c>
      <c r="D453" s="9">
        <f t="shared" ref="D453:N454" si="610">+D454</f>
        <v>234943</v>
      </c>
      <c r="E453" s="9">
        <f t="shared" si="610"/>
        <v>0</v>
      </c>
      <c r="F453" s="9">
        <f t="shared" si="610"/>
        <v>0</v>
      </c>
      <c r="G453" s="9">
        <f t="shared" si="610"/>
        <v>0</v>
      </c>
      <c r="H453" s="9">
        <f t="shared" si="610"/>
        <v>0</v>
      </c>
      <c r="I453" s="9">
        <f t="shared" si="610"/>
        <v>0</v>
      </c>
      <c r="J453" s="9">
        <f t="shared" si="610"/>
        <v>0</v>
      </c>
      <c r="K453" s="9">
        <f t="shared" si="610"/>
        <v>49943</v>
      </c>
      <c r="L453" s="9">
        <f t="shared" si="610"/>
        <v>0</v>
      </c>
      <c r="M453" s="9">
        <f t="shared" si="610"/>
        <v>0</v>
      </c>
      <c r="N453" s="9">
        <f t="shared" si="610"/>
        <v>49943</v>
      </c>
      <c r="O453" s="9">
        <f>+O454</f>
        <v>185000</v>
      </c>
    </row>
    <row r="454" spans="1:15" s="2" customFormat="1" x14ac:dyDescent="0.25">
      <c r="A454" s="10">
        <v>4.4000000000000004</v>
      </c>
      <c r="B454" s="2" t="s">
        <v>17</v>
      </c>
      <c r="C454" s="9">
        <f>+C455</f>
        <v>0</v>
      </c>
      <c r="D454" s="9">
        <f t="shared" si="610"/>
        <v>234943</v>
      </c>
      <c r="E454" s="9">
        <f t="shared" si="610"/>
        <v>0</v>
      </c>
      <c r="F454" s="9">
        <f t="shared" si="610"/>
        <v>0</v>
      </c>
      <c r="G454" s="9">
        <f t="shared" si="610"/>
        <v>0</v>
      </c>
      <c r="H454" s="9">
        <f t="shared" si="610"/>
        <v>0</v>
      </c>
      <c r="I454" s="9">
        <f t="shared" si="610"/>
        <v>0</v>
      </c>
      <c r="J454" s="9">
        <f t="shared" si="610"/>
        <v>0</v>
      </c>
      <c r="K454" s="9">
        <f t="shared" si="610"/>
        <v>49943</v>
      </c>
      <c r="L454" s="9">
        <f t="shared" ref="L454:M454" si="611">+L455</f>
        <v>0</v>
      </c>
      <c r="M454" s="9">
        <f t="shared" si="611"/>
        <v>0</v>
      </c>
      <c r="N454" s="9">
        <f>+N455</f>
        <v>49943</v>
      </c>
      <c r="O454" s="9">
        <f>+D454-N454</f>
        <v>185000</v>
      </c>
    </row>
    <row r="455" spans="1:15" x14ac:dyDescent="0.25">
      <c r="A455" s="5" t="s">
        <v>169</v>
      </c>
      <c r="B455" s="27" t="s">
        <v>173</v>
      </c>
      <c r="C455" s="15">
        <v>0</v>
      </c>
      <c r="D455" s="15">
        <v>234943</v>
      </c>
      <c r="E455" s="15">
        <v>0</v>
      </c>
      <c r="F455" s="15">
        <v>0</v>
      </c>
      <c r="G455" s="15">
        <v>0</v>
      </c>
      <c r="H455" s="15">
        <v>0</v>
      </c>
      <c r="I455" s="15">
        <v>0</v>
      </c>
      <c r="J455" s="15">
        <v>0</v>
      </c>
      <c r="K455" s="15">
        <v>49943</v>
      </c>
      <c r="L455" s="15">
        <v>0</v>
      </c>
      <c r="M455" s="15"/>
      <c r="N455" s="15">
        <f>+E455+F455+G455+H455+I455+J455+K455+L455+M455</f>
        <v>49943</v>
      </c>
      <c r="O455" s="15">
        <f>+D455-N455</f>
        <v>185000</v>
      </c>
    </row>
    <row r="456" spans="1:15" x14ac:dyDescent="0.25">
      <c r="A456" s="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</row>
    <row r="457" spans="1:15" s="12" customFormat="1" ht="15.75" x14ac:dyDescent="0.25">
      <c r="A457" s="39" t="s">
        <v>294</v>
      </c>
      <c r="B457" s="39"/>
      <c r="C457" s="21">
        <f>+C458</f>
        <v>0</v>
      </c>
      <c r="D457" s="21">
        <f>+D458</f>
        <v>6125578.8600000003</v>
      </c>
      <c r="E457" s="21">
        <f t="shared" ref="E457:O457" si="612">+E458</f>
        <v>0</v>
      </c>
      <c r="F457" s="21">
        <f t="shared" si="612"/>
        <v>0</v>
      </c>
      <c r="G457" s="21">
        <f t="shared" si="612"/>
        <v>0</v>
      </c>
      <c r="H457" s="21">
        <f t="shared" si="612"/>
        <v>0</v>
      </c>
      <c r="I457" s="21">
        <f t="shared" si="612"/>
        <v>153700</v>
      </c>
      <c r="J457" s="21">
        <f t="shared" si="612"/>
        <v>0</v>
      </c>
      <c r="K457" s="21">
        <f t="shared" si="612"/>
        <v>0</v>
      </c>
      <c r="L457" s="21">
        <f t="shared" si="612"/>
        <v>4818568</v>
      </c>
      <c r="M457" s="21">
        <f t="shared" si="612"/>
        <v>80052</v>
      </c>
      <c r="N457" s="21">
        <f t="shared" si="612"/>
        <v>5105173</v>
      </c>
      <c r="O457" s="21">
        <f t="shared" si="612"/>
        <v>1020405.8600000001</v>
      </c>
    </row>
    <row r="458" spans="1:15" x14ac:dyDescent="0.25">
      <c r="A458" s="8">
        <v>1</v>
      </c>
      <c r="B458" s="1" t="s">
        <v>1</v>
      </c>
      <c r="C458" s="9">
        <f>+C459+C465+C471+C462</f>
        <v>0</v>
      </c>
      <c r="D458" s="9">
        <f>+D459+D465+D471+D462</f>
        <v>6125578.8600000003</v>
      </c>
      <c r="E458" s="9">
        <f t="shared" ref="E458:O458" si="613">+E459+E465+E471+E462</f>
        <v>0</v>
      </c>
      <c r="F458" s="9">
        <f t="shared" ref="F458:G458" si="614">+F459+F465+F471+F462</f>
        <v>0</v>
      </c>
      <c r="G458" s="9">
        <f t="shared" si="614"/>
        <v>0</v>
      </c>
      <c r="H458" s="9">
        <f t="shared" ref="H458:I458" si="615">+H459+H465+H471+H462</f>
        <v>0</v>
      </c>
      <c r="I458" s="9">
        <f t="shared" si="615"/>
        <v>153700</v>
      </c>
      <c r="J458" s="9">
        <f t="shared" ref="J458:L458" si="616">+J459+J465+J471+J462</f>
        <v>0</v>
      </c>
      <c r="K458" s="9">
        <f t="shared" ref="K458" si="617">+K459+K465+K471+K462</f>
        <v>0</v>
      </c>
      <c r="L458" s="9">
        <f t="shared" si="616"/>
        <v>4818568</v>
      </c>
      <c r="M458" s="9">
        <f t="shared" ref="M458" si="618">+M459+M465+M471+M462</f>
        <v>80052</v>
      </c>
      <c r="N458" s="9">
        <f>+N459+N465+N471+N462</f>
        <v>5105173</v>
      </c>
      <c r="O458" s="9">
        <f t="shared" si="613"/>
        <v>1020405.8600000001</v>
      </c>
    </row>
    <row r="459" spans="1:15" s="2" customFormat="1" ht="30" x14ac:dyDescent="0.25">
      <c r="A459" s="10">
        <v>1.1000000000000001</v>
      </c>
      <c r="B459" s="2" t="s">
        <v>27</v>
      </c>
      <c r="C459" s="9">
        <f t="shared" ref="C459:M459" si="619">+C460+C461</f>
        <v>0</v>
      </c>
      <c r="D459" s="9">
        <f t="shared" ref="D459" si="620">+D460+D461</f>
        <v>4000000</v>
      </c>
      <c r="E459" s="9">
        <f t="shared" si="619"/>
        <v>0</v>
      </c>
      <c r="F459" s="9">
        <f t="shared" si="619"/>
        <v>0</v>
      </c>
      <c r="G459" s="9">
        <f t="shared" si="619"/>
        <v>0</v>
      </c>
      <c r="H459" s="9">
        <f t="shared" si="619"/>
        <v>0</v>
      </c>
      <c r="I459" s="9">
        <f t="shared" si="619"/>
        <v>0</v>
      </c>
      <c r="J459" s="9">
        <f t="shared" si="619"/>
        <v>0</v>
      </c>
      <c r="K459" s="9">
        <f t="shared" si="619"/>
        <v>0</v>
      </c>
      <c r="L459" s="9">
        <f t="shared" si="619"/>
        <v>3448834</v>
      </c>
      <c r="M459" s="9">
        <f t="shared" si="619"/>
        <v>0</v>
      </c>
      <c r="N459" s="9">
        <f>+N460+N461</f>
        <v>3448834</v>
      </c>
      <c r="O459" s="9">
        <f t="shared" ref="O459" si="621">+O460+O461</f>
        <v>551166</v>
      </c>
    </row>
    <row r="460" spans="1:15" x14ac:dyDescent="0.25">
      <c r="A460" s="5" t="s">
        <v>53</v>
      </c>
      <c r="B460" s="3" t="s">
        <v>54</v>
      </c>
      <c r="C460" s="15">
        <v>0</v>
      </c>
      <c r="D460" s="15">
        <v>0</v>
      </c>
      <c r="E460" s="15">
        <v>0</v>
      </c>
      <c r="F460" s="15">
        <v>0</v>
      </c>
      <c r="G460" s="15">
        <v>0</v>
      </c>
      <c r="H460" s="15">
        <v>0</v>
      </c>
      <c r="I460" s="15">
        <v>0</v>
      </c>
      <c r="J460" s="15">
        <v>0</v>
      </c>
      <c r="K460" s="15">
        <v>0</v>
      </c>
      <c r="L460" s="15">
        <v>0</v>
      </c>
      <c r="M460" s="15">
        <v>0</v>
      </c>
      <c r="N460" s="15">
        <f t="shared" ref="N460:N461" si="622">+E460+F460+G460+H460+I460+J460+K460+L460+M460</f>
        <v>0</v>
      </c>
      <c r="O460" s="15">
        <f t="shared" ref="O460:O461" si="623">+D460-N460</f>
        <v>0</v>
      </c>
    </row>
    <row r="461" spans="1:15" x14ac:dyDescent="0.25">
      <c r="A461" s="5" t="s">
        <v>55</v>
      </c>
      <c r="B461" s="3" t="s">
        <v>56</v>
      </c>
      <c r="C461" s="15">
        <v>0</v>
      </c>
      <c r="D461" s="15">
        <v>4000000</v>
      </c>
      <c r="E461" s="15">
        <v>0</v>
      </c>
      <c r="F461" s="15">
        <v>0</v>
      </c>
      <c r="G461" s="15">
        <v>0</v>
      </c>
      <c r="H461" s="15">
        <v>0</v>
      </c>
      <c r="I461" s="15">
        <v>0</v>
      </c>
      <c r="J461" s="15">
        <v>0</v>
      </c>
      <c r="K461" s="15">
        <v>0</v>
      </c>
      <c r="L461" s="15">
        <v>3448834</v>
      </c>
      <c r="M461" s="15">
        <v>0</v>
      </c>
      <c r="N461" s="15">
        <f t="shared" si="622"/>
        <v>3448834</v>
      </c>
      <c r="O461" s="15">
        <f t="shared" si="623"/>
        <v>551166</v>
      </c>
    </row>
    <row r="462" spans="1:15" s="2" customFormat="1" ht="30" x14ac:dyDescent="0.25">
      <c r="A462" s="10">
        <v>1.2</v>
      </c>
      <c r="B462" s="2" t="s">
        <v>28</v>
      </c>
      <c r="C462" s="9">
        <f t="shared" ref="C462:M462" si="624">+C464+C463</f>
        <v>0</v>
      </c>
      <c r="D462" s="9">
        <f t="shared" ref="D462" si="625">+D464+D463</f>
        <v>1441787.86</v>
      </c>
      <c r="E462" s="9">
        <f t="shared" si="624"/>
        <v>0</v>
      </c>
      <c r="F462" s="9">
        <f t="shared" si="624"/>
        <v>0</v>
      </c>
      <c r="G462" s="9">
        <f t="shared" si="624"/>
        <v>0</v>
      </c>
      <c r="H462" s="9">
        <f t="shared" si="624"/>
        <v>0</v>
      </c>
      <c r="I462" s="9">
        <f t="shared" si="624"/>
        <v>153409</v>
      </c>
      <c r="J462" s="9">
        <f t="shared" si="624"/>
        <v>0</v>
      </c>
      <c r="K462" s="9">
        <f t="shared" si="624"/>
        <v>0</v>
      </c>
      <c r="L462" s="9">
        <f t="shared" si="624"/>
        <v>1232911</v>
      </c>
      <c r="M462" s="9">
        <f t="shared" si="624"/>
        <v>80052</v>
      </c>
      <c r="N462" s="9">
        <f>+N464+N463</f>
        <v>1466372</v>
      </c>
      <c r="O462" s="9">
        <f t="shared" ref="O462" si="626">+O464+O463</f>
        <v>-24584.139999999898</v>
      </c>
    </row>
    <row r="463" spans="1:15" x14ac:dyDescent="0.25">
      <c r="A463" s="5" t="s">
        <v>57</v>
      </c>
      <c r="B463" s="3" t="s">
        <v>217</v>
      </c>
      <c r="C463" s="15">
        <v>0</v>
      </c>
      <c r="D463" s="15">
        <v>0</v>
      </c>
      <c r="E463" s="15">
        <v>0</v>
      </c>
      <c r="F463" s="15">
        <v>0</v>
      </c>
      <c r="G463" s="15">
        <v>0</v>
      </c>
      <c r="H463" s="15">
        <v>0</v>
      </c>
      <c r="I463" s="15">
        <v>0</v>
      </c>
      <c r="J463" s="15">
        <v>0</v>
      </c>
      <c r="K463" s="15">
        <v>0</v>
      </c>
      <c r="L463" s="15">
        <v>0</v>
      </c>
      <c r="M463" s="15">
        <v>0</v>
      </c>
      <c r="N463" s="15">
        <f t="shared" ref="N463:N464" si="627">+E463+F463+G463+H463+I463+J463+K463+L463+M463</f>
        <v>0</v>
      </c>
      <c r="O463" s="15">
        <f t="shared" ref="O463:O464" si="628">+D463-N463</f>
        <v>0</v>
      </c>
    </row>
    <row r="464" spans="1:15" x14ac:dyDescent="0.25">
      <c r="A464" s="5" t="s">
        <v>58</v>
      </c>
      <c r="B464" s="3" t="s">
        <v>59</v>
      </c>
      <c r="C464" s="15">
        <v>0</v>
      </c>
      <c r="D464" s="15">
        <v>1441787.86</v>
      </c>
      <c r="E464" s="15">
        <v>0</v>
      </c>
      <c r="F464" s="15">
        <v>0</v>
      </c>
      <c r="G464" s="15">
        <v>0</v>
      </c>
      <c r="H464" s="15">
        <v>0</v>
      </c>
      <c r="I464" s="15">
        <v>153409</v>
      </c>
      <c r="J464" s="15">
        <v>0</v>
      </c>
      <c r="K464" s="15">
        <v>0</v>
      </c>
      <c r="L464" s="15">
        <v>1232911</v>
      </c>
      <c r="M464" s="15">
        <v>80052</v>
      </c>
      <c r="N464" s="15">
        <f t="shared" si="627"/>
        <v>1466372</v>
      </c>
      <c r="O464" s="15">
        <f t="shared" si="628"/>
        <v>-24584.139999999898</v>
      </c>
    </row>
    <row r="465" spans="1:15" s="2" customFormat="1" ht="30" x14ac:dyDescent="0.25">
      <c r="A465" s="10">
        <v>1.3</v>
      </c>
      <c r="B465" s="2" t="s">
        <v>2</v>
      </c>
      <c r="C465" s="9">
        <f t="shared" ref="C465:M465" si="629">+C466+C469+C470</f>
        <v>0</v>
      </c>
      <c r="D465" s="9">
        <f>+D466+D469+D470</f>
        <v>379291</v>
      </c>
      <c r="E465" s="9">
        <f t="shared" si="629"/>
        <v>0</v>
      </c>
      <c r="F465" s="9">
        <f t="shared" si="629"/>
        <v>0</v>
      </c>
      <c r="G465" s="9">
        <f t="shared" si="629"/>
        <v>0</v>
      </c>
      <c r="H465" s="9">
        <f t="shared" si="629"/>
        <v>0</v>
      </c>
      <c r="I465" s="9">
        <f t="shared" si="629"/>
        <v>291</v>
      </c>
      <c r="J465" s="9">
        <f t="shared" si="629"/>
        <v>0</v>
      </c>
      <c r="K465" s="9">
        <f t="shared" si="629"/>
        <v>0</v>
      </c>
      <c r="L465" s="9">
        <f t="shared" si="629"/>
        <v>36572</v>
      </c>
      <c r="M465" s="9">
        <f t="shared" si="629"/>
        <v>0</v>
      </c>
      <c r="N465" s="9">
        <f>+N466</f>
        <v>89716</v>
      </c>
      <c r="O465" s="9">
        <f t="shared" ref="O465" si="630">+O466+O469+O470</f>
        <v>289575</v>
      </c>
    </row>
    <row r="466" spans="1:15" s="2" customFormat="1" ht="30" x14ac:dyDescent="0.25">
      <c r="A466" s="7" t="s">
        <v>60</v>
      </c>
      <c r="B466" s="2" t="s">
        <v>61</v>
      </c>
      <c r="C466" s="9">
        <v>0</v>
      </c>
      <c r="D466" s="9">
        <f>+D467+D468</f>
        <v>270000</v>
      </c>
      <c r="E466" s="9">
        <v>0</v>
      </c>
      <c r="F466" s="9">
        <v>0</v>
      </c>
      <c r="G466" s="9">
        <v>0</v>
      </c>
      <c r="H466" s="9">
        <v>0</v>
      </c>
      <c r="I466" s="9">
        <v>0</v>
      </c>
      <c r="J466" s="9">
        <v>0</v>
      </c>
      <c r="K466" s="9">
        <v>0</v>
      </c>
      <c r="L466" s="9">
        <v>0</v>
      </c>
      <c r="M466" s="9">
        <v>0</v>
      </c>
      <c r="N466" s="9">
        <f>+N467+N468+N469+N470</f>
        <v>89716</v>
      </c>
      <c r="O466" s="9">
        <f t="shared" ref="O466" si="631">+O467+O468</f>
        <v>217147</v>
      </c>
    </row>
    <row r="467" spans="1:15" x14ac:dyDescent="0.25">
      <c r="A467" s="5" t="s">
        <v>64</v>
      </c>
      <c r="B467" s="3" t="s">
        <v>62</v>
      </c>
      <c r="C467" s="15">
        <v>0</v>
      </c>
      <c r="D467" s="15">
        <v>270000</v>
      </c>
      <c r="E467" s="15">
        <v>0</v>
      </c>
      <c r="F467" s="15">
        <v>0</v>
      </c>
      <c r="G467" s="15">
        <v>0</v>
      </c>
      <c r="H467" s="15">
        <v>0</v>
      </c>
      <c r="I467" s="15">
        <v>0</v>
      </c>
      <c r="J467" s="15">
        <v>0</v>
      </c>
      <c r="K467" s="15">
        <v>0</v>
      </c>
      <c r="L467" s="15">
        <v>52853</v>
      </c>
      <c r="M467" s="15">
        <v>0</v>
      </c>
      <c r="N467" s="15">
        <f t="shared" ref="N467:N470" si="632">+E467+F467+G467+H467+I467+J467+K467+L467+M467</f>
        <v>52853</v>
      </c>
      <c r="O467" s="15">
        <f t="shared" ref="O467:O470" si="633">+D467-N467</f>
        <v>217147</v>
      </c>
    </row>
    <row r="468" spans="1:15" x14ac:dyDescent="0.25">
      <c r="A468" s="5" t="s">
        <v>65</v>
      </c>
      <c r="B468" s="3" t="s">
        <v>63</v>
      </c>
      <c r="C468" s="15">
        <v>0</v>
      </c>
      <c r="D468" s="15">
        <v>0</v>
      </c>
      <c r="E468" s="15">
        <v>0</v>
      </c>
      <c r="F468" s="15">
        <v>0</v>
      </c>
      <c r="G468" s="15">
        <v>0</v>
      </c>
      <c r="H468" s="15">
        <v>0</v>
      </c>
      <c r="I468" s="15">
        <v>0</v>
      </c>
      <c r="J468" s="15">
        <v>0</v>
      </c>
      <c r="K468" s="15">
        <v>0</v>
      </c>
      <c r="L468" s="15">
        <v>0</v>
      </c>
      <c r="M468" s="15">
        <v>0</v>
      </c>
      <c r="N468" s="15">
        <f t="shared" si="632"/>
        <v>0</v>
      </c>
      <c r="O468" s="15">
        <f t="shared" si="633"/>
        <v>0</v>
      </c>
    </row>
    <row r="469" spans="1:15" x14ac:dyDescent="0.25">
      <c r="A469" s="5" t="s">
        <v>66</v>
      </c>
      <c r="B469" s="3" t="s">
        <v>209</v>
      </c>
      <c r="C469" s="15">
        <v>0</v>
      </c>
      <c r="D469" s="15">
        <v>77291</v>
      </c>
      <c r="E469" s="15">
        <v>0</v>
      </c>
      <c r="F469" s="15">
        <v>0</v>
      </c>
      <c r="G469" s="15">
        <v>0</v>
      </c>
      <c r="H469" s="15">
        <v>0</v>
      </c>
      <c r="I469" s="15">
        <v>291</v>
      </c>
      <c r="J469" s="15">
        <v>0</v>
      </c>
      <c r="K469" s="15">
        <v>0</v>
      </c>
      <c r="L469" s="15">
        <v>28907</v>
      </c>
      <c r="M469" s="15">
        <v>0</v>
      </c>
      <c r="N469" s="15">
        <f t="shared" si="632"/>
        <v>29198</v>
      </c>
      <c r="O469" s="15">
        <f t="shared" si="633"/>
        <v>48093</v>
      </c>
    </row>
    <row r="470" spans="1:15" x14ac:dyDescent="0.25">
      <c r="A470" s="5" t="s">
        <v>68</v>
      </c>
      <c r="B470" s="3" t="s">
        <v>234</v>
      </c>
      <c r="C470" s="15">
        <v>0</v>
      </c>
      <c r="D470" s="15">
        <v>32000</v>
      </c>
      <c r="E470" s="15">
        <v>0</v>
      </c>
      <c r="F470" s="15">
        <v>0</v>
      </c>
      <c r="G470" s="15">
        <v>0</v>
      </c>
      <c r="H470" s="15">
        <v>0</v>
      </c>
      <c r="I470" s="15">
        <v>0</v>
      </c>
      <c r="J470" s="15">
        <v>0</v>
      </c>
      <c r="K470" s="15">
        <v>0</v>
      </c>
      <c r="L470" s="15">
        <v>7665</v>
      </c>
      <c r="M470" s="15">
        <v>0</v>
      </c>
      <c r="N470" s="15">
        <f t="shared" si="632"/>
        <v>7665</v>
      </c>
      <c r="O470" s="15">
        <f t="shared" si="633"/>
        <v>24335</v>
      </c>
    </row>
    <row r="471" spans="1:15" s="2" customFormat="1" ht="30" x14ac:dyDescent="0.25">
      <c r="A471" s="10">
        <v>1.5</v>
      </c>
      <c r="B471" s="2" t="s">
        <v>4</v>
      </c>
      <c r="C471" s="9">
        <f t="shared" ref="C471:M471" si="634">+C472</f>
        <v>0</v>
      </c>
      <c r="D471" s="9">
        <f t="shared" si="634"/>
        <v>304500</v>
      </c>
      <c r="E471" s="9">
        <f t="shared" si="634"/>
        <v>0</v>
      </c>
      <c r="F471" s="9">
        <f t="shared" si="634"/>
        <v>0</v>
      </c>
      <c r="G471" s="9">
        <f t="shared" si="634"/>
        <v>0</v>
      </c>
      <c r="H471" s="9">
        <f t="shared" si="634"/>
        <v>0</v>
      </c>
      <c r="I471" s="9">
        <f t="shared" si="634"/>
        <v>0</v>
      </c>
      <c r="J471" s="9">
        <f t="shared" si="634"/>
        <v>0</v>
      </c>
      <c r="K471" s="9">
        <f t="shared" si="634"/>
        <v>0</v>
      </c>
      <c r="L471" s="9">
        <f t="shared" si="634"/>
        <v>100251</v>
      </c>
      <c r="M471" s="9">
        <f t="shared" si="634"/>
        <v>0</v>
      </c>
      <c r="N471" s="9">
        <f>+N472</f>
        <v>100251</v>
      </c>
      <c r="O471" s="9">
        <f t="shared" ref="O471" si="635">+O472</f>
        <v>204249</v>
      </c>
    </row>
    <row r="472" spans="1:15" ht="30" x14ac:dyDescent="0.25">
      <c r="A472" s="5" t="s">
        <v>74</v>
      </c>
      <c r="B472" s="3" t="s">
        <v>4</v>
      </c>
      <c r="C472" s="15">
        <v>0</v>
      </c>
      <c r="D472" s="15">
        <v>304500</v>
      </c>
      <c r="E472" s="15">
        <v>0</v>
      </c>
      <c r="F472" s="15">
        <v>0</v>
      </c>
      <c r="G472" s="15">
        <v>0</v>
      </c>
      <c r="H472" s="15">
        <v>0</v>
      </c>
      <c r="I472" s="15">
        <v>0</v>
      </c>
      <c r="J472" s="15">
        <v>0</v>
      </c>
      <c r="K472" s="15">
        <v>0</v>
      </c>
      <c r="L472" s="15">
        <v>100251</v>
      </c>
      <c r="M472" s="15">
        <v>0</v>
      </c>
      <c r="N472" s="15">
        <f t="shared" ref="N472" si="636">+E472+F472+G472+H472+I472+J472+K472+L472+M472</f>
        <v>100251</v>
      </c>
      <c r="O472" s="15">
        <f>+D472-N472</f>
        <v>204249</v>
      </c>
    </row>
    <row r="473" spans="1:15" ht="14.25" customHeight="1" x14ac:dyDescent="0.25">
      <c r="A473" s="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</row>
    <row r="474" spans="1:15" x14ac:dyDescent="0.25">
      <c r="A474" s="10"/>
      <c r="B474" s="2" t="s">
        <v>48</v>
      </c>
      <c r="C474" s="11">
        <f>+C6+C122+C155+C188+C268+C276+C281+C299+C306+C356+C365+C429+C386+C416+C457+C424</f>
        <v>451937423</v>
      </c>
      <c r="D474" s="11">
        <f>+D6+D122+D155+D188+D268+D276+D281+D299+D306+D356+D365+D429+D386+D416+D457+D424</f>
        <v>460210039.38999999</v>
      </c>
      <c r="E474" s="11">
        <f t="shared" ref="E474:M474" si="637">+E6+E122+E155+E188+E268+E276+E281+E299+E306+E356+E365+E429+E386+E416+E457+E424</f>
        <v>28871068.560000002</v>
      </c>
      <c r="F474" s="11">
        <f t="shared" si="637"/>
        <v>39882370.93</v>
      </c>
      <c r="G474" s="11">
        <f t="shared" si="637"/>
        <v>41571915.93</v>
      </c>
      <c r="H474" s="11">
        <f t="shared" si="637"/>
        <v>29396789.940000001</v>
      </c>
      <c r="I474" s="11">
        <f t="shared" si="637"/>
        <v>26315529.070000004</v>
      </c>
      <c r="J474" s="11">
        <f>+J6+J122+J155+J188+J268+J276+J281+J299+J306+J356+J365+J429+J386+J416+J457+J424</f>
        <v>34860570.779999994</v>
      </c>
      <c r="K474" s="11">
        <f>+K6+K122+K155+K188+K268+K276+K281+K299+K306+K356+K365+K429+K386+K416+K457+K424</f>
        <v>33576309.390000008</v>
      </c>
      <c r="L474" s="11">
        <f t="shared" si="637"/>
        <v>38294766.549999997</v>
      </c>
      <c r="M474" s="11">
        <f t="shared" si="637"/>
        <v>17207485.059999999</v>
      </c>
      <c r="N474" s="11">
        <f>+N6+N122+N155+N188+N268+N276+N281+N299+N306+N356+N365+N429+N386+N416+N457+N424</f>
        <v>294004163.13</v>
      </c>
      <c r="O474" s="11">
        <f>+O6+O122+O155+O188+O268+O276+O281+O299+O306+O356+O365+O429+O386+O416+O457+O424</f>
        <v>166205876.26000002</v>
      </c>
    </row>
    <row r="475" spans="1:15" s="34" customFormat="1" x14ac:dyDescent="0.25">
      <c r="A475" s="35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6"/>
      <c r="O475" s="37"/>
    </row>
    <row r="476" spans="1:15" s="34" customFormat="1" x14ac:dyDescent="0.25">
      <c r="A476" s="35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</row>
    <row r="477" spans="1:15" s="34" customFormat="1" x14ac:dyDescent="0.25">
      <c r="A477" s="35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</row>
    <row r="478" spans="1:15" s="34" customFormat="1" x14ac:dyDescent="0.25">
      <c r="A478" s="35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</row>
    <row r="479" spans="1:15" s="34" customFormat="1" x14ac:dyDescent="0.25">
      <c r="A479" s="35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</row>
    <row r="480" spans="1:15" s="34" customFormat="1" x14ac:dyDescent="0.25">
      <c r="A480" s="35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</row>
    <row r="481" spans="1:1" x14ac:dyDescent="0.25">
      <c r="A481" s="10"/>
    </row>
    <row r="482" spans="1:1" x14ac:dyDescent="0.25">
      <c r="A482" s="10"/>
    </row>
    <row r="483" spans="1:1" x14ac:dyDescent="0.25">
      <c r="A483" s="10"/>
    </row>
    <row r="484" spans="1:1" x14ac:dyDescent="0.25">
      <c r="A484" s="10"/>
    </row>
    <row r="485" spans="1:1" x14ac:dyDescent="0.25">
      <c r="A485" s="10"/>
    </row>
    <row r="486" spans="1:1" x14ac:dyDescent="0.25">
      <c r="A486" s="10"/>
    </row>
    <row r="487" spans="1:1" x14ac:dyDescent="0.25">
      <c r="A487" s="10"/>
    </row>
    <row r="488" spans="1:1" x14ac:dyDescent="0.25">
      <c r="A488" s="10"/>
    </row>
    <row r="489" spans="1:1" x14ac:dyDescent="0.25">
      <c r="A489" s="10"/>
    </row>
    <row r="490" spans="1:1" x14ac:dyDescent="0.25">
      <c r="A490" s="10"/>
    </row>
    <row r="491" spans="1:1" x14ac:dyDescent="0.25">
      <c r="A491" s="10"/>
    </row>
    <row r="492" spans="1:1" x14ac:dyDescent="0.25">
      <c r="A492" s="10"/>
    </row>
    <row r="493" spans="1:1" x14ac:dyDescent="0.25">
      <c r="A493" s="10"/>
    </row>
    <row r="494" spans="1:1" x14ac:dyDescent="0.25">
      <c r="A494" s="10"/>
    </row>
    <row r="495" spans="1:1" x14ac:dyDescent="0.25">
      <c r="A495" s="10"/>
    </row>
    <row r="496" spans="1:1" x14ac:dyDescent="0.25">
      <c r="A496" s="10"/>
    </row>
    <row r="497" spans="1:1" x14ac:dyDescent="0.25">
      <c r="A497" s="10"/>
    </row>
    <row r="498" spans="1:1" x14ac:dyDescent="0.25">
      <c r="A498" s="10"/>
    </row>
    <row r="499" spans="1:1" x14ac:dyDescent="0.25">
      <c r="A499" s="10"/>
    </row>
    <row r="500" spans="1:1" x14ac:dyDescent="0.25">
      <c r="A500" s="10"/>
    </row>
    <row r="501" spans="1:1" x14ac:dyDescent="0.25">
      <c r="A501" s="10"/>
    </row>
    <row r="502" spans="1:1" x14ac:dyDescent="0.25">
      <c r="A502" s="10"/>
    </row>
    <row r="503" spans="1:1" x14ac:dyDescent="0.25">
      <c r="A503" s="10"/>
    </row>
    <row r="504" spans="1:1" x14ac:dyDescent="0.25">
      <c r="A504" s="10"/>
    </row>
    <row r="505" spans="1:1" x14ac:dyDescent="0.25">
      <c r="A505" s="10"/>
    </row>
    <row r="506" spans="1:1" x14ac:dyDescent="0.25">
      <c r="A506" s="10"/>
    </row>
    <row r="507" spans="1:1" x14ac:dyDescent="0.25">
      <c r="A507" s="10"/>
    </row>
    <row r="508" spans="1:1" x14ac:dyDescent="0.25">
      <c r="A508" s="10"/>
    </row>
    <row r="509" spans="1:1" x14ac:dyDescent="0.25">
      <c r="A509" s="10"/>
    </row>
    <row r="510" spans="1:1" x14ac:dyDescent="0.25">
      <c r="A510" s="10"/>
    </row>
    <row r="511" spans="1:1" x14ac:dyDescent="0.25">
      <c r="A511" s="10"/>
    </row>
    <row r="512" spans="1:1" x14ac:dyDescent="0.25">
      <c r="A512" s="10"/>
    </row>
    <row r="513" spans="1:1" x14ac:dyDescent="0.25">
      <c r="A513" s="10"/>
    </row>
    <row r="514" spans="1:1" x14ac:dyDescent="0.25">
      <c r="A514" s="10"/>
    </row>
    <row r="515" spans="1:1" x14ac:dyDescent="0.25">
      <c r="A515" s="10"/>
    </row>
    <row r="516" spans="1:1" x14ac:dyDescent="0.25">
      <c r="A516" s="10"/>
    </row>
    <row r="517" spans="1:1" x14ac:dyDescent="0.25">
      <c r="A517" s="10"/>
    </row>
    <row r="518" spans="1:1" x14ac:dyDescent="0.25">
      <c r="A518" s="10"/>
    </row>
    <row r="519" spans="1:1" x14ac:dyDescent="0.25">
      <c r="A519" s="10"/>
    </row>
    <row r="520" spans="1:1" x14ac:dyDescent="0.25">
      <c r="A520" s="10"/>
    </row>
    <row r="521" spans="1:1" x14ac:dyDescent="0.25">
      <c r="A521" s="10"/>
    </row>
    <row r="522" spans="1:1" x14ac:dyDescent="0.25">
      <c r="A522" s="10"/>
    </row>
    <row r="523" spans="1:1" x14ac:dyDescent="0.25">
      <c r="A523" s="10"/>
    </row>
    <row r="524" spans="1:1" x14ac:dyDescent="0.25">
      <c r="A524" s="10"/>
    </row>
    <row r="525" spans="1:1" x14ac:dyDescent="0.25">
      <c r="A525" s="10"/>
    </row>
    <row r="526" spans="1:1" x14ac:dyDescent="0.25">
      <c r="A526" s="10"/>
    </row>
  </sheetData>
  <mergeCells count="19">
    <mergeCell ref="A2:O2"/>
    <mergeCell ref="A3:O3"/>
    <mergeCell ref="A1:O1"/>
    <mergeCell ref="A281:B281"/>
    <mergeCell ref="A299:B299"/>
    <mergeCell ref="A188:B188"/>
    <mergeCell ref="A268:B268"/>
    <mergeCell ref="A276:B276"/>
    <mergeCell ref="A429:B429"/>
    <mergeCell ref="A457:B457"/>
    <mergeCell ref="A424:B424"/>
    <mergeCell ref="A6:B6"/>
    <mergeCell ref="A122:B122"/>
    <mergeCell ref="A155:B155"/>
    <mergeCell ref="A306:B306"/>
    <mergeCell ref="A386:B386"/>
    <mergeCell ref="A356:B356"/>
    <mergeCell ref="A416:B416"/>
    <mergeCell ref="A365:B365"/>
  </mergeCells>
  <printOptions horizontalCentered="1"/>
  <pageMargins left="0.31496062992125984" right="1.1023622047244095" top="0.59055118110236227" bottom="0.55118110236220474" header="0.31496062992125984" footer="0.31496062992125984"/>
  <pageSetup paperSize="9" scale="48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ENE-SEP</vt:lpstr>
      <vt:lpstr>'ENE-SEP'!Área_de_impresión</vt:lpstr>
      <vt:lpstr>'ENE-SEP'!Títulos_a_imprimir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Amalia Tellez</cp:lastModifiedBy>
  <cp:lastPrinted>2020-10-07T16:27:43Z</cp:lastPrinted>
  <dcterms:created xsi:type="dcterms:W3CDTF">2017-04-25T21:14:33Z</dcterms:created>
  <dcterms:modified xsi:type="dcterms:W3CDTF">2020-10-27T18:19:04Z</dcterms:modified>
</cp:coreProperties>
</file>