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-165" windowWidth="24240" windowHeight="6330"/>
  </bookViews>
  <sheets>
    <sheet name="ENE- MAR" sheetId="14" r:id="rId1"/>
  </sheets>
  <definedNames>
    <definedName name="_xlnm.Print_Area" localSheetId="0">'ENE- MAR'!$A$1:$H$565</definedName>
    <definedName name="_xlnm.Print_Titles" localSheetId="0">'ENE- MAR'!$1:$6</definedName>
  </definedNames>
  <calcPr calcId="145621"/>
</workbook>
</file>

<file path=xl/calcChain.xml><?xml version="1.0" encoding="utf-8"?>
<calcChain xmlns="http://schemas.openxmlformats.org/spreadsheetml/2006/main">
  <c r="D429" i="14" l="1"/>
  <c r="F541" i="14" l="1"/>
  <c r="G541" i="14"/>
  <c r="C541" i="14"/>
  <c r="G497" i="14"/>
  <c r="E497" i="14"/>
  <c r="H497" i="14" s="1"/>
  <c r="H496" i="14" s="1"/>
  <c r="H495" i="14" s="1"/>
  <c r="H491" i="14" s="1"/>
  <c r="G496" i="14"/>
  <c r="G495" i="14" s="1"/>
  <c r="F496" i="14"/>
  <c r="E496" i="14"/>
  <c r="E495" i="14" s="1"/>
  <c r="E491" i="14" s="1"/>
  <c r="D496" i="14"/>
  <c r="C496" i="14"/>
  <c r="F495" i="14"/>
  <c r="F491" i="14" s="1"/>
  <c r="D495" i="14"/>
  <c r="C495" i="14"/>
  <c r="C491" i="14" s="1"/>
  <c r="G494" i="14"/>
  <c r="H493" i="14"/>
  <c r="G493" i="14"/>
  <c r="F493" i="14"/>
  <c r="E493" i="14"/>
  <c r="D493" i="14"/>
  <c r="D492" i="14" s="1"/>
  <c r="C493" i="14"/>
  <c r="H492" i="14"/>
  <c r="G492" i="14"/>
  <c r="F492" i="14"/>
  <c r="E492" i="14"/>
  <c r="C492" i="14"/>
  <c r="C524" i="14"/>
  <c r="E516" i="14"/>
  <c r="C508" i="14"/>
  <c r="D508" i="14"/>
  <c r="F508" i="14"/>
  <c r="E509" i="14"/>
  <c r="E508" i="14" s="1"/>
  <c r="G509" i="14"/>
  <c r="G508" i="14" s="1"/>
  <c r="H509" i="14"/>
  <c r="H508" i="14" s="1"/>
  <c r="C510" i="14"/>
  <c r="D510" i="14"/>
  <c r="F510" i="14"/>
  <c r="E511" i="14"/>
  <c r="E510" i="14" s="1"/>
  <c r="G511" i="14"/>
  <c r="G510" i="14" s="1"/>
  <c r="H511" i="14"/>
  <c r="H510" i="14" s="1"/>
  <c r="D515" i="14"/>
  <c r="F515" i="14"/>
  <c r="C515" i="14"/>
  <c r="C519" i="14"/>
  <c r="G486" i="14"/>
  <c r="D485" i="14"/>
  <c r="D484" i="14" s="1"/>
  <c r="E485" i="14"/>
  <c r="E484" i="14" s="1"/>
  <c r="F485" i="14"/>
  <c r="F484" i="14" s="1"/>
  <c r="G485" i="14"/>
  <c r="G484" i="14" s="1"/>
  <c r="H485" i="14"/>
  <c r="H484" i="14" s="1"/>
  <c r="C485" i="14"/>
  <c r="C484" i="14" s="1"/>
  <c r="D481" i="14"/>
  <c r="D469" i="14"/>
  <c r="D466" i="14"/>
  <c r="D459" i="14"/>
  <c r="E444" i="14"/>
  <c r="E443" i="14" s="1"/>
  <c r="E441" i="14"/>
  <c r="D448" i="14"/>
  <c r="D443" i="14"/>
  <c r="F443" i="14"/>
  <c r="G443" i="14"/>
  <c r="H443" i="14"/>
  <c r="C443" i="14"/>
  <c r="D436" i="14"/>
  <c r="F436" i="14"/>
  <c r="C436" i="14"/>
  <c r="G437" i="14"/>
  <c r="E437" i="14"/>
  <c r="H437" i="14" s="1"/>
  <c r="D411" i="14"/>
  <c r="D406" i="14"/>
  <c r="D370" i="14"/>
  <c r="F349" i="14"/>
  <c r="F354" i="14"/>
  <c r="F362" i="14"/>
  <c r="D350" i="14"/>
  <c r="E350" i="14" s="1"/>
  <c r="E352" i="14"/>
  <c r="E353" i="14"/>
  <c r="E363" i="14"/>
  <c r="D361" i="14"/>
  <c r="E361" i="14" s="1"/>
  <c r="D355" i="14"/>
  <c r="E355" i="14" s="1"/>
  <c r="D342" i="14"/>
  <c r="D330" i="14"/>
  <c r="G216" i="14"/>
  <c r="G215" i="14" s="1"/>
  <c r="E216" i="14"/>
  <c r="H216" i="14" s="1"/>
  <c r="H215" i="14" s="1"/>
  <c r="F215" i="14"/>
  <c r="D215" i="14"/>
  <c r="C215" i="14"/>
  <c r="C218" i="14"/>
  <c r="C217" i="14" s="1"/>
  <c r="D218" i="14"/>
  <c r="D217" i="14" s="1"/>
  <c r="F218" i="14"/>
  <c r="F217" i="14" s="1"/>
  <c r="F10" i="14"/>
  <c r="D85" i="14"/>
  <c r="E12" i="14"/>
  <c r="G491" i="14" l="1"/>
  <c r="D491" i="14"/>
  <c r="E215" i="14"/>
  <c r="C505" i="14"/>
  <c r="D455" i="14"/>
  <c r="F455" i="14"/>
  <c r="C455" i="14"/>
  <c r="F480" i="14"/>
  <c r="D401" i="14"/>
  <c r="F401" i="14"/>
  <c r="C401" i="14"/>
  <c r="E405" i="14"/>
  <c r="H405" i="14" s="1"/>
  <c r="G405" i="14"/>
  <c r="C421" i="14"/>
  <c r="C420" i="14" s="1"/>
  <c r="D417" i="14"/>
  <c r="F417" i="14"/>
  <c r="C417" i="14"/>
  <c r="D414" i="14"/>
  <c r="F414" i="14"/>
  <c r="C414" i="14"/>
  <c r="D409" i="14"/>
  <c r="F409" i="14"/>
  <c r="C409" i="14"/>
  <c r="D393" i="14"/>
  <c r="F393" i="14"/>
  <c r="C393" i="14"/>
  <c r="D395" i="14"/>
  <c r="F395" i="14"/>
  <c r="C395" i="14"/>
  <c r="D349" i="14"/>
  <c r="C349" i="14"/>
  <c r="D354" i="14"/>
  <c r="C354" i="14"/>
  <c r="D357" i="14"/>
  <c r="F357" i="14"/>
  <c r="F348" i="14" s="1"/>
  <c r="C357" i="14"/>
  <c r="D360" i="14"/>
  <c r="F360" i="14"/>
  <c r="F359" i="14" s="1"/>
  <c r="C360" i="14"/>
  <c r="D362" i="14"/>
  <c r="C362" i="14"/>
  <c r="C341" i="14"/>
  <c r="D43" i="14"/>
  <c r="F43" i="14"/>
  <c r="C43" i="14"/>
  <c r="D264" i="14"/>
  <c r="F264" i="14"/>
  <c r="C264" i="14"/>
  <c r="D276" i="14"/>
  <c r="F276" i="14"/>
  <c r="C276" i="14"/>
  <c r="D281" i="14"/>
  <c r="F281" i="14"/>
  <c r="C281" i="14"/>
  <c r="F347" i="14" l="1"/>
  <c r="D348" i="14"/>
  <c r="C359" i="14"/>
  <c r="D359" i="14"/>
  <c r="C348" i="14"/>
  <c r="C347" i="14" s="1"/>
  <c r="D273" i="14"/>
  <c r="F273" i="14"/>
  <c r="C273" i="14"/>
  <c r="D255" i="14"/>
  <c r="D254" i="14" s="1"/>
  <c r="F255" i="14"/>
  <c r="F254" i="14" s="1"/>
  <c r="C255" i="14"/>
  <c r="C254" i="14" s="1"/>
  <c r="D173" i="14"/>
  <c r="F173" i="14"/>
  <c r="C173" i="14"/>
  <c r="D170" i="14"/>
  <c r="F170" i="14"/>
  <c r="C170" i="14"/>
  <c r="C124" i="14" l="1"/>
  <c r="C122" i="14"/>
  <c r="C120" i="14"/>
  <c r="C117" i="14"/>
  <c r="D124" i="14"/>
  <c r="F124" i="14"/>
  <c r="D90" i="14"/>
  <c r="F90" i="14"/>
  <c r="C90" i="14"/>
  <c r="C16" i="14"/>
  <c r="D13" i="14"/>
  <c r="F13" i="14"/>
  <c r="D10" i="14"/>
  <c r="C13" i="14"/>
  <c r="G100" i="14"/>
  <c r="C116" i="14" l="1"/>
  <c r="D488" i="14"/>
  <c r="F488" i="14"/>
  <c r="C488" i="14"/>
  <c r="D538" i="14"/>
  <c r="D532" i="14"/>
  <c r="D529" i="14"/>
  <c r="D526" i="14"/>
  <c r="G531" i="14"/>
  <c r="E531" i="14"/>
  <c r="H531" i="14" s="1"/>
  <c r="G530" i="14"/>
  <c r="E530" i="14"/>
  <c r="H530" i="14" s="1"/>
  <c r="F529" i="14"/>
  <c r="C529" i="14"/>
  <c r="G539" i="14"/>
  <c r="G538" i="14" s="1"/>
  <c r="E539" i="14"/>
  <c r="E538" i="14" s="1"/>
  <c r="F538" i="14"/>
  <c r="C538" i="14"/>
  <c r="G537" i="14"/>
  <c r="E537" i="14"/>
  <c r="H537" i="14" s="1"/>
  <c r="G536" i="14"/>
  <c r="E536" i="14"/>
  <c r="H536" i="14" s="1"/>
  <c r="G535" i="14"/>
  <c r="E535" i="14"/>
  <c r="H535" i="14" s="1"/>
  <c r="G534" i="14"/>
  <c r="E534" i="14"/>
  <c r="H534" i="14" s="1"/>
  <c r="C532" i="14"/>
  <c r="F532" i="14"/>
  <c r="G528" i="14"/>
  <c r="E528" i="14"/>
  <c r="H528" i="14" s="1"/>
  <c r="G527" i="14"/>
  <c r="E527" i="14"/>
  <c r="H527" i="14" s="1"/>
  <c r="F526" i="14"/>
  <c r="C526" i="14"/>
  <c r="G479" i="14"/>
  <c r="G478" i="14" s="1"/>
  <c r="E479" i="14"/>
  <c r="H479" i="14" s="1"/>
  <c r="H478" i="14" s="1"/>
  <c r="F478" i="14"/>
  <c r="D478" i="14"/>
  <c r="C478" i="14"/>
  <c r="G451" i="14"/>
  <c r="G450" i="14" s="1"/>
  <c r="G449" i="14" s="1"/>
  <c r="E451" i="14"/>
  <c r="H451" i="14" s="1"/>
  <c r="H450" i="14" s="1"/>
  <c r="H449" i="14" s="1"/>
  <c r="F450" i="14"/>
  <c r="F449" i="14" s="1"/>
  <c r="D450" i="14"/>
  <c r="D449" i="14" s="1"/>
  <c r="C450" i="14"/>
  <c r="C449" i="14" s="1"/>
  <c r="C525" i="14" l="1"/>
  <c r="D525" i="14"/>
  <c r="D524" i="14" s="1"/>
  <c r="F525" i="14"/>
  <c r="F524" i="14" s="1"/>
  <c r="G529" i="14"/>
  <c r="G533" i="14"/>
  <c r="G532" i="14" s="1"/>
  <c r="H529" i="14"/>
  <c r="E529" i="14"/>
  <c r="G526" i="14"/>
  <c r="H526" i="14"/>
  <c r="H533" i="14"/>
  <c r="H532" i="14" s="1"/>
  <c r="E533" i="14"/>
  <c r="E532" i="14" s="1"/>
  <c r="H539" i="14"/>
  <c r="H538" i="14" s="1"/>
  <c r="E526" i="14"/>
  <c r="E525" i="14" s="1"/>
  <c r="E524" i="14" s="1"/>
  <c r="E478" i="14"/>
  <c r="E450" i="14"/>
  <c r="E449" i="14" s="1"/>
  <c r="E370" i="14"/>
  <c r="H370" i="14" s="1"/>
  <c r="D321" i="14"/>
  <c r="F321" i="14"/>
  <c r="C321" i="14"/>
  <c r="E325" i="14"/>
  <c r="H325" i="14" s="1"/>
  <c r="G325" i="14"/>
  <c r="E190" i="14"/>
  <c r="F186" i="14"/>
  <c r="F185" i="14" s="1"/>
  <c r="D186" i="14"/>
  <c r="D185" i="14" s="1"/>
  <c r="C186" i="14"/>
  <c r="C185" i="14" s="1"/>
  <c r="G187" i="14"/>
  <c r="G186" i="14" s="1"/>
  <c r="G185" i="14" s="1"/>
  <c r="E187" i="14"/>
  <c r="H187" i="14" s="1"/>
  <c r="H186" i="14" s="1"/>
  <c r="H185" i="14" s="1"/>
  <c r="E40" i="14"/>
  <c r="E36" i="14"/>
  <c r="G21" i="14"/>
  <c r="E21" i="14"/>
  <c r="H21" i="14" s="1"/>
  <c r="D16" i="14"/>
  <c r="D15" i="14" s="1"/>
  <c r="G525" i="14" l="1"/>
  <c r="G524" i="14" s="1"/>
  <c r="H525" i="14"/>
  <c r="H524" i="14" s="1"/>
  <c r="E186" i="14"/>
  <c r="E185" i="14" s="1"/>
  <c r="D471" i="14"/>
  <c r="D470" i="14" s="1"/>
  <c r="F471" i="14"/>
  <c r="F470" i="14" s="1"/>
  <c r="C471" i="14"/>
  <c r="C470" i="14" s="1"/>
  <c r="G472" i="14"/>
  <c r="G471" i="14" s="1"/>
  <c r="G470" i="14" s="1"/>
  <c r="E472" i="14"/>
  <c r="H472" i="14" s="1"/>
  <c r="H471" i="14" s="1"/>
  <c r="H470" i="14" s="1"/>
  <c r="D236" i="14"/>
  <c r="F236" i="14"/>
  <c r="C236" i="14"/>
  <c r="G237" i="14"/>
  <c r="G236" i="14" s="1"/>
  <c r="E237" i="14"/>
  <c r="H237" i="14" s="1"/>
  <c r="H236" i="14" s="1"/>
  <c r="F110" i="14"/>
  <c r="F106" i="14"/>
  <c r="F101" i="14"/>
  <c r="F99" i="14"/>
  <c r="F16" i="14"/>
  <c r="F15" i="14" s="1"/>
  <c r="F22" i="14"/>
  <c r="E236" i="14" l="1"/>
  <c r="E471" i="14"/>
  <c r="E470" i="14" s="1"/>
  <c r="F487" i="14"/>
  <c r="F483" i="14" s="1"/>
  <c r="G265" i="14"/>
  <c r="D505" i="14" l="1"/>
  <c r="F505" i="14"/>
  <c r="G521" i="14"/>
  <c r="E521" i="14"/>
  <c r="H521" i="14" s="1"/>
  <c r="G520" i="14"/>
  <c r="E520" i="14"/>
  <c r="H520" i="14" s="1"/>
  <c r="G518" i="14"/>
  <c r="E518" i="14"/>
  <c r="H518" i="14" s="1"/>
  <c r="G516" i="14"/>
  <c r="G515" i="14" s="1"/>
  <c r="G514" i="14"/>
  <c r="E514" i="14"/>
  <c r="H514" i="14" s="1"/>
  <c r="G507" i="14"/>
  <c r="E507" i="14"/>
  <c r="H507" i="14" s="1"/>
  <c r="G502" i="14"/>
  <c r="E502" i="14"/>
  <c r="H502" i="14" s="1"/>
  <c r="G489" i="14"/>
  <c r="G488" i="14" s="1"/>
  <c r="E489" i="14"/>
  <c r="G481" i="14"/>
  <c r="E481" i="14"/>
  <c r="H481" i="14" s="1"/>
  <c r="G477" i="14"/>
  <c r="E477" i="14"/>
  <c r="H477" i="14" s="1"/>
  <c r="G469" i="14"/>
  <c r="E469" i="14"/>
  <c r="H469" i="14" s="1"/>
  <c r="G468" i="14"/>
  <c r="E468" i="14"/>
  <c r="H468" i="14" s="1"/>
  <c r="G467" i="14"/>
  <c r="E467" i="14"/>
  <c r="H467" i="14" s="1"/>
  <c r="G466" i="14"/>
  <c r="E466" i="14"/>
  <c r="H466" i="14" s="1"/>
  <c r="G463" i="14"/>
  <c r="E463" i="14"/>
  <c r="H463" i="14" s="1"/>
  <c r="G460" i="14"/>
  <c r="E460" i="14"/>
  <c r="H460" i="14" s="1"/>
  <c r="G459" i="14"/>
  <c r="E459" i="14"/>
  <c r="H459" i="14" s="1"/>
  <c r="G457" i="14"/>
  <c r="E457" i="14"/>
  <c r="H457" i="14" s="1"/>
  <c r="G456" i="14"/>
  <c r="G455" i="14" s="1"/>
  <c r="E456" i="14"/>
  <c r="G448" i="14"/>
  <c r="E448" i="14"/>
  <c r="H448" i="14" s="1"/>
  <c r="G441" i="14"/>
  <c r="H441" i="14"/>
  <c r="G440" i="14"/>
  <c r="E440" i="14"/>
  <c r="H440" i="14" s="1"/>
  <c r="G438" i="14"/>
  <c r="G436" i="14" s="1"/>
  <c r="E438" i="14"/>
  <c r="G432" i="14"/>
  <c r="E432" i="14"/>
  <c r="H432" i="14" s="1"/>
  <c r="G431" i="14"/>
  <c r="E431" i="14"/>
  <c r="H431" i="14" s="1"/>
  <c r="G430" i="14"/>
  <c r="E430" i="14"/>
  <c r="H430" i="14" s="1"/>
  <c r="G429" i="14"/>
  <c r="E429" i="14"/>
  <c r="G428" i="14"/>
  <c r="E428" i="14"/>
  <c r="H428" i="14" s="1"/>
  <c r="G423" i="14"/>
  <c r="E423" i="14"/>
  <c r="H423" i="14" s="1"/>
  <c r="G422" i="14"/>
  <c r="E422" i="14"/>
  <c r="H422" i="14" s="1"/>
  <c r="G419" i="14"/>
  <c r="E419" i="14"/>
  <c r="H419" i="14" s="1"/>
  <c r="G418" i="14"/>
  <c r="G417" i="14" s="1"/>
  <c r="E418" i="14"/>
  <c r="G415" i="14"/>
  <c r="G414" i="14" s="1"/>
  <c r="E415" i="14"/>
  <c r="G413" i="14"/>
  <c r="E413" i="14"/>
  <c r="H413" i="14" s="1"/>
  <c r="G411" i="14"/>
  <c r="E411" i="14"/>
  <c r="H411" i="14" s="1"/>
  <c r="G410" i="14"/>
  <c r="G409" i="14" s="1"/>
  <c r="E410" i="14"/>
  <c r="G408" i="14"/>
  <c r="E408" i="14"/>
  <c r="H408" i="14" s="1"/>
  <c r="G406" i="14"/>
  <c r="E406" i="14"/>
  <c r="G404" i="14"/>
  <c r="E404" i="14"/>
  <c r="H404" i="14" s="1"/>
  <c r="G403" i="14"/>
  <c r="E403" i="14"/>
  <c r="H403" i="14" s="1"/>
  <c r="G402" i="14"/>
  <c r="G401" i="14" s="1"/>
  <c r="E402" i="14"/>
  <c r="H402" i="14" s="1"/>
  <c r="G400" i="14"/>
  <c r="E400" i="14"/>
  <c r="H400" i="14" s="1"/>
  <c r="G399" i="14"/>
  <c r="E399" i="14"/>
  <c r="H399" i="14" s="1"/>
  <c r="G396" i="14"/>
  <c r="G395" i="14" s="1"/>
  <c r="E396" i="14"/>
  <c r="G394" i="14"/>
  <c r="G393" i="14" s="1"/>
  <c r="E394" i="14"/>
  <c r="G392" i="14"/>
  <c r="E392" i="14"/>
  <c r="H392" i="14" s="1"/>
  <c r="G390" i="14"/>
  <c r="E390" i="14"/>
  <c r="H390" i="14" s="1"/>
  <c r="G389" i="14"/>
  <c r="E389" i="14"/>
  <c r="H389" i="14" s="1"/>
  <c r="G388" i="14"/>
  <c r="E388" i="14"/>
  <c r="H388" i="14" s="1"/>
  <c r="G386" i="14"/>
  <c r="E386" i="14"/>
  <c r="H386" i="14" s="1"/>
  <c r="G385" i="14"/>
  <c r="E385" i="14"/>
  <c r="H385" i="14" s="1"/>
  <c r="G383" i="14"/>
  <c r="E383" i="14"/>
  <c r="H383" i="14" s="1"/>
  <c r="G382" i="14"/>
  <c r="E382" i="14"/>
  <c r="H382" i="14" s="1"/>
  <c r="G381" i="14"/>
  <c r="E381" i="14"/>
  <c r="H381" i="14" s="1"/>
  <c r="G380" i="14"/>
  <c r="E380" i="14"/>
  <c r="H380" i="14" s="1"/>
  <c r="G379" i="14"/>
  <c r="E379" i="14"/>
  <c r="H379" i="14" s="1"/>
  <c r="G370" i="14"/>
  <c r="G369" i="14"/>
  <c r="E369" i="14"/>
  <c r="H369" i="14" s="1"/>
  <c r="G368" i="14"/>
  <c r="E368" i="14"/>
  <c r="H368" i="14" s="1"/>
  <c r="G363" i="14"/>
  <c r="G362" i="14" s="1"/>
  <c r="G361" i="14"/>
  <c r="G360" i="14" s="1"/>
  <c r="G358" i="14"/>
  <c r="G357" i="14" s="1"/>
  <c r="E358" i="14"/>
  <c r="G356" i="14"/>
  <c r="E356" i="14"/>
  <c r="H356" i="14" s="1"/>
  <c r="G355" i="14"/>
  <c r="G354" i="14" s="1"/>
  <c r="G353" i="14"/>
  <c r="H353" i="14"/>
  <c r="G352" i="14"/>
  <c r="H352" i="14"/>
  <c r="G351" i="14"/>
  <c r="E351" i="14"/>
  <c r="H351" i="14" s="1"/>
  <c r="G350" i="14"/>
  <c r="G345" i="14"/>
  <c r="E345" i="14"/>
  <c r="H345" i="14" s="1"/>
  <c r="G344" i="14"/>
  <c r="E344" i="14"/>
  <c r="H344" i="14" s="1"/>
  <c r="G342" i="14"/>
  <c r="E342" i="14"/>
  <c r="H342" i="14" s="1"/>
  <c r="G340" i="14"/>
  <c r="E340" i="14"/>
  <c r="H340" i="14" s="1"/>
  <c r="G338" i="14"/>
  <c r="E338" i="14"/>
  <c r="H338" i="14" s="1"/>
  <c r="G333" i="14"/>
  <c r="E333" i="14"/>
  <c r="H333" i="14" s="1"/>
  <c r="G330" i="14"/>
  <c r="E330" i="14"/>
  <c r="G324" i="14"/>
  <c r="E324" i="14"/>
  <c r="H324" i="14" s="1"/>
  <c r="G323" i="14"/>
  <c r="E323" i="14"/>
  <c r="H323" i="14" s="1"/>
  <c r="G322" i="14"/>
  <c r="G321" i="14" s="1"/>
  <c r="E322" i="14"/>
  <c r="G319" i="14"/>
  <c r="E319" i="14"/>
  <c r="H319" i="14" s="1"/>
  <c r="G318" i="14"/>
  <c r="E318" i="14"/>
  <c r="H318" i="14" s="1"/>
  <c r="G316" i="14"/>
  <c r="E316" i="14"/>
  <c r="H316" i="14" s="1"/>
  <c r="G314" i="14"/>
  <c r="E314" i="14"/>
  <c r="H314" i="14" s="1"/>
  <c r="G312" i="14"/>
  <c r="E312" i="14"/>
  <c r="H312" i="14" s="1"/>
  <c r="G311" i="14"/>
  <c r="E311" i="14"/>
  <c r="H311" i="14" s="1"/>
  <c r="G309" i="14"/>
  <c r="E309" i="14"/>
  <c r="H309" i="14" s="1"/>
  <c r="G308" i="14"/>
  <c r="E308" i="14"/>
  <c r="H308" i="14" s="1"/>
  <c r="G305" i="14"/>
  <c r="E305" i="14"/>
  <c r="H305" i="14" s="1"/>
  <c r="G304" i="14"/>
  <c r="E304" i="14"/>
  <c r="H304" i="14" s="1"/>
  <c r="G302" i="14"/>
  <c r="E302" i="14"/>
  <c r="H302" i="14" s="1"/>
  <c r="G300" i="14"/>
  <c r="E300" i="14"/>
  <c r="H300" i="14" s="1"/>
  <c r="G299" i="14"/>
  <c r="E299" i="14"/>
  <c r="H299" i="14" s="1"/>
  <c r="G298" i="14"/>
  <c r="E298" i="14"/>
  <c r="H298" i="14" s="1"/>
  <c r="G297" i="14"/>
  <c r="E297" i="14"/>
  <c r="H297" i="14" s="1"/>
  <c r="G296" i="14"/>
  <c r="E296" i="14"/>
  <c r="H296" i="14" s="1"/>
  <c r="G295" i="14"/>
  <c r="E295" i="14"/>
  <c r="H295" i="14" s="1"/>
  <c r="G294" i="14"/>
  <c r="E294" i="14"/>
  <c r="H294" i="14" s="1"/>
  <c r="G285" i="14"/>
  <c r="E285" i="14"/>
  <c r="H285" i="14" s="1"/>
  <c r="G292" i="14"/>
  <c r="E292" i="14"/>
  <c r="H292" i="14" s="1"/>
  <c r="G289" i="14"/>
  <c r="E289" i="14"/>
  <c r="H289" i="14" s="1"/>
  <c r="G290" i="14"/>
  <c r="E290" i="14"/>
  <c r="H290" i="14" s="1"/>
  <c r="G288" i="14"/>
  <c r="E288" i="14"/>
  <c r="H288" i="14" s="1"/>
  <c r="G287" i="14"/>
  <c r="E287" i="14"/>
  <c r="H287" i="14" s="1"/>
  <c r="G283" i="14"/>
  <c r="E283" i="14"/>
  <c r="H283" i="14" s="1"/>
  <c r="G282" i="14"/>
  <c r="G281" i="14" s="1"/>
  <c r="E282" i="14"/>
  <c r="G279" i="14"/>
  <c r="E279" i="14"/>
  <c r="H279" i="14" s="1"/>
  <c r="G278" i="14"/>
  <c r="E278" i="14"/>
  <c r="G277" i="14"/>
  <c r="E277" i="14"/>
  <c r="H277" i="14" s="1"/>
  <c r="G208" i="14"/>
  <c r="G207" i="14" s="1"/>
  <c r="G206" i="14" s="1"/>
  <c r="D207" i="14"/>
  <c r="D206" i="14" s="1"/>
  <c r="F207" i="14"/>
  <c r="F206" i="14" s="1"/>
  <c r="E208" i="14"/>
  <c r="H208" i="14" s="1"/>
  <c r="H207" i="14" s="1"/>
  <c r="H206" i="14" s="1"/>
  <c r="C207" i="14"/>
  <c r="C206" i="14" s="1"/>
  <c r="F199" i="14"/>
  <c r="C199" i="14"/>
  <c r="G201" i="14"/>
  <c r="E201" i="14"/>
  <c r="H201" i="14" s="1"/>
  <c r="D193" i="14"/>
  <c r="F193" i="14"/>
  <c r="C193" i="14"/>
  <c r="G194" i="14"/>
  <c r="E194" i="14"/>
  <c r="H194" i="14" s="1"/>
  <c r="C167" i="14"/>
  <c r="D183" i="14"/>
  <c r="F183" i="14"/>
  <c r="C183" i="14"/>
  <c r="G184" i="14"/>
  <c r="G183" i="14" s="1"/>
  <c r="E184" i="14"/>
  <c r="H184" i="14" s="1"/>
  <c r="H183" i="14" s="1"/>
  <c r="G219" i="14"/>
  <c r="E219" i="14"/>
  <c r="G275" i="14"/>
  <c r="E275" i="14"/>
  <c r="G274" i="14"/>
  <c r="E274" i="14"/>
  <c r="H274" i="14" s="1"/>
  <c r="G272" i="14"/>
  <c r="E272" i="14"/>
  <c r="H272" i="14" s="1"/>
  <c r="G270" i="14"/>
  <c r="E270" i="14"/>
  <c r="H270" i="14" s="1"/>
  <c r="G268" i="14"/>
  <c r="E268" i="14"/>
  <c r="G267" i="14"/>
  <c r="E267" i="14"/>
  <c r="H267" i="14" s="1"/>
  <c r="G266" i="14"/>
  <c r="E266" i="14"/>
  <c r="H266" i="14" s="1"/>
  <c r="E265" i="14"/>
  <c r="H265" i="14" s="1"/>
  <c r="G263" i="14"/>
  <c r="E263" i="14"/>
  <c r="H263" i="14" s="1"/>
  <c r="G262" i="14"/>
  <c r="E262" i="14"/>
  <c r="H262" i="14" s="1"/>
  <c r="G261" i="14"/>
  <c r="E261" i="14"/>
  <c r="H261" i="14" s="1"/>
  <c r="G260" i="14"/>
  <c r="E260" i="14"/>
  <c r="H260" i="14" s="1"/>
  <c r="G259" i="14"/>
  <c r="E259" i="14"/>
  <c r="H259" i="14" s="1"/>
  <c r="G256" i="14"/>
  <c r="G255" i="14" s="1"/>
  <c r="G254" i="14" s="1"/>
  <c r="E256" i="14"/>
  <c r="G249" i="14"/>
  <c r="E249" i="14"/>
  <c r="H249" i="14" s="1"/>
  <c r="G246" i="14"/>
  <c r="E246" i="14"/>
  <c r="H246" i="14" s="1"/>
  <c r="G245" i="14"/>
  <c r="E245" i="14"/>
  <c r="H245" i="14" s="1"/>
  <c r="G244" i="14"/>
  <c r="E244" i="14"/>
  <c r="H244" i="14" s="1"/>
  <c r="G239" i="14"/>
  <c r="E239" i="14"/>
  <c r="H239" i="14" s="1"/>
  <c r="G235" i="14"/>
  <c r="E235" i="14"/>
  <c r="H235" i="14" s="1"/>
  <c r="G233" i="14"/>
  <c r="E233" i="14"/>
  <c r="H233" i="14" s="1"/>
  <c r="G232" i="14"/>
  <c r="E232" i="14"/>
  <c r="H232" i="14" s="1"/>
  <c r="G229" i="14"/>
  <c r="E229" i="14"/>
  <c r="H229" i="14" s="1"/>
  <c r="G227" i="14"/>
  <c r="E227" i="14"/>
  <c r="H227" i="14" s="1"/>
  <c r="G224" i="14"/>
  <c r="E224" i="14"/>
  <c r="H224" i="14" s="1"/>
  <c r="G222" i="14"/>
  <c r="E222" i="14"/>
  <c r="H222" i="14" s="1"/>
  <c r="G221" i="14"/>
  <c r="E221" i="14"/>
  <c r="H221" i="14" s="1"/>
  <c r="G220" i="14"/>
  <c r="E220" i="14"/>
  <c r="G214" i="14"/>
  <c r="E214" i="14"/>
  <c r="H214" i="14" s="1"/>
  <c r="G213" i="14"/>
  <c r="E213" i="14"/>
  <c r="H213" i="14" s="1"/>
  <c r="G205" i="14"/>
  <c r="E205" i="14"/>
  <c r="H205" i="14" s="1"/>
  <c r="G202" i="14"/>
  <c r="E202" i="14"/>
  <c r="H202" i="14" s="1"/>
  <c r="G198" i="14"/>
  <c r="E198" i="14"/>
  <c r="H198" i="14" s="1"/>
  <c r="G195" i="14"/>
  <c r="E195" i="14"/>
  <c r="H195" i="14" s="1"/>
  <c r="G192" i="14"/>
  <c r="E192" i="14"/>
  <c r="H192" i="14" s="1"/>
  <c r="G190" i="14"/>
  <c r="H190" i="14"/>
  <c r="G177" i="14"/>
  <c r="E177" i="14"/>
  <c r="H177" i="14" s="1"/>
  <c r="F162" i="14"/>
  <c r="C162" i="14"/>
  <c r="G163" i="14"/>
  <c r="G162" i="14" s="1"/>
  <c r="E163" i="14"/>
  <c r="H163" i="14" s="1"/>
  <c r="H162" i="14" s="1"/>
  <c r="D162" i="14"/>
  <c r="G182" i="14"/>
  <c r="E182" i="14"/>
  <c r="H182" i="14" s="1"/>
  <c r="G180" i="14"/>
  <c r="E180" i="14"/>
  <c r="H180" i="14" s="1"/>
  <c r="G176" i="14"/>
  <c r="E176" i="14"/>
  <c r="H176" i="14" s="1"/>
  <c r="G175" i="14"/>
  <c r="E175" i="14"/>
  <c r="H175" i="14" s="1"/>
  <c r="G174" i="14"/>
  <c r="G173" i="14" s="1"/>
  <c r="E174" i="14"/>
  <c r="H174" i="14" s="1"/>
  <c r="G171" i="14"/>
  <c r="G170" i="14" s="1"/>
  <c r="E171" i="14"/>
  <c r="G169" i="14"/>
  <c r="E169" i="14"/>
  <c r="H169" i="14" s="1"/>
  <c r="G168" i="14"/>
  <c r="E168" i="14"/>
  <c r="H168" i="14" s="1"/>
  <c r="G19" i="14"/>
  <c r="E19" i="14"/>
  <c r="G161" i="14"/>
  <c r="E161" i="14"/>
  <c r="H161" i="14" s="1"/>
  <c r="G158" i="14"/>
  <c r="E158" i="14"/>
  <c r="H158" i="14" s="1"/>
  <c r="G157" i="14"/>
  <c r="E157" i="14"/>
  <c r="H157" i="14" s="1"/>
  <c r="E156" i="14"/>
  <c r="H156" i="14" s="1"/>
  <c r="G155" i="14"/>
  <c r="E155" i="14"/>
  <c r="H155" i="14" s="1"/>
  <c r="G154" i="14"/>
  <c r="E154" i="14"/>
  <c r="H154" i="14" s="1"/>
  <c r="G153" i="14"/>
  <c r="E153" i="14"/>
  <c r="H153" i="14" s="1"/>
  <c r="G150" i="14"/>
  <c r="E150" i="14"/>
  <c r="H150" i="14" s="1"/>
  <c r="G148" i="14"/>
  <c r="E148" i="14"/>
  <c r="H148" i="14" s="1"/>
  <c r="G147" i="14"/>
  <c r="E147" i="14"/>
  <c r="H147" i="14" s="1"/>
  <c r="G146" i="14"/>
  <c r="E146" i="14"/>
  <c r="H146" i="14" s="1"/>
  <c r="G145" i="14"/>
  <c r="E145" i="14"/>
  <c r="H145" i="14" s="1"/>
  <c r="G143" i="14"/>
  <c r="E143" i="14"/>
  <c r="H143" i="14" s="1"/>
  <c r="G142" i="14"/>
  <c r="E142" i="14"/>
  <c r="H142" i="14" s="1"/>
  <c r="G141" i="14"/>
  <c r="E141" i="14"/>
  <c r="H141" i="14" s="1"/>
  <c r="G139" i="14"/>
  <c r="E139" i="14"/>
  <c r="H139" i="14" s="1"/>
  <c r="G136" i="14"/>
  <c r="E136" i="14"/>
  <c r="H136" i="14" s="1"/>
  <c r="G137" i="14"/>
  <c r="E137" i="14"/>
  <c r="H137" i="14" s="1"/>
  <c r="G135" i="14"/>
  <c r="E135" i="14"/>
  <c r="H135" i="14" s="1"/>
  <c r="G133" i="14"/>
  <c r="E133" i="14"/>
  <c r="H133" i="14" s="1"/>
  <c r="G132" i="14"/>
  <c r="E132" i="14"/>
  <c r="H132" i="14" s="1"/>
  <c r="G131" i="14"/>
  <c r="E131" i="14"/>
  <c r="H131" i="14" s="1"/>
  <c r="G130" i="14"/>
  <c r="E130" i="14"/>
  <c r="H130" i="14" s="1"/>
  <c r="G121" i="14"/>
  <c r="E121" i="14"/>
  <c r="H121" i="14" s="1"/>
  <c r="G123" i="14"/>
  <c r="E123" i="14"/>
  <c r="H123" i="14" s="1"/>
  <c r="G127" i="14"/>
  <c r="E127" i="14"/>
  <c r="H127" i="14" s="1"/>
  <c r="G126" i="14"/>
  <c r="E126" i="14"/>
  <c r="H126" i="14" s="1"/>
  <c r="G125" i="14"/>
  <c r="G124" i="14" s="1"/>
  <c r="E125" i="14"/>
  <c r="G119" i="14"/>
  <c r="E119" i="14"/>
  <c r="H119" i="14" s="1"/>
  <c r="G115" i="14"/>
  <c r="E115" i="14"/>
  <c r="H115" i="14" s="1"/>
  <c r="G114" i="14"/>
  <c r="E114" i="14"/>
  <c r="H114" i="14" s="1"/>
  <c r="G113" i="14"/>
  <c r="E113" i="14"/>
  <c r="H113" i="14" s="1"/>
  <c r="G112" i="14"/>
  <c r="E112" i="14"/>
  <c r="H112" i="14" s="1"/>
  <c r="G111" i="14"/>
  <c r="E111" i="14"/>
  <c r="H111" i="14" s="1"/>
  <c r="G109" i="14"/>
  <c r="E109" i="14"/>
  <c r="H109" i="14" s="1"/>
  <c r="G108" i="14"/>
  <c r="E108" i="14"/>
  <c r="H108" i="14" s="1"/>
  <c r="G107" i="14"/>
  <c r="E107" i="14"/>
  <c r="H107" i="14" s="1"/>
  <c r="G105" i="14"/>
  <c r="E105" i="14"/>
  <c r="H105" i="14" s="1"/>
  <c r="G104" i="14"/>
  <c r="E104" i="14"/>
  <c r="H104" i="14" s="1"/>
  <c r="G103" i="14"/>
  <c r="E103" i="14"/>
  <c r="H103" i="14" s="1"/>
  <c r="G102" i="14"/>
  <c r="E102" i="14"/>
  <c r="H102" i="14" s="1"/>
  <c r="E100" i="14"/>
  <c r="H100" i="14" s="1"/>
  <c r="G98" i="14"/>
  <c r="E98" i="14"/>
  <c r="H98" i="14" s="1"/>
  <c r="G97" i="14"/>
  <c r="E97" i="14"/>
  <c r="H97" i="14" s="1"/>
  <c r="G96" i="14"/>
  <c r="E96" i="14"/>
  <c r="H96" i="14" s="1"/>
  <c r="G95" i="14"/>
  <c r="E95" i="14"/>
  <c r="H95" i="14" s="1"/>
  <c r="G94" i="14"/>
  <c r="E94" i="14"/>
  <c r="H94" i="14" s="1"/>
  <c r="G93" i="14"/>
  <c r="E93" i="14"/>
  <c r="H93" i="14" s="1"/>
  <c r="G92" i="14"/>
  <c r="E92" i="14"/>
  <c r="H92" i="14" s="1"/>
  <c r="G91" i="14"/>
  <c r="G90" i="14" s="1"/>
  <c r="E91" i="14"/>
  <c r="G89" i="14"/>
  <c r="E89" i="14"/>
  <c r="H89" i="14" s="1"/>
  <c r="G88" i="14"/>
  <c r="E88" i="14"/>
  <c r="H88" i="14" s="1"/>
  <c r="E87" i="14"/>
  <c r="H87" i="14" s="1"/>
  <c r="G86" i="14"/>
  <c r="E86" i="14"/>
  <c r="H86" i="14" s="1"/>
  <c r="G84" i="14"/>
  <c r="E84" i="14"/>
  <c r="H84" i="14" s="1"/>
  <c r="G83" i="14"/>
  <c r="E83" i="14"/>
  <c r="H83" i="14" s="1"/>
  <c r="G82" i="14"/>
  <c r="E82" i="14"/>
  <c r="H82" i="14" s="1"/>
  <c r="G81" i="14"/>
  <c r="E81" i="14"/>
  <c r="H81" i="14" s="1"/>
  <c r="G80" i="14"/>
  <c r="E80" i="14"/>
  <c r="H80" i="14" s="1"/>
  <c r="G79" i="14"/>
  <c r="E79" i="14"/>
  <c r="H79" i="14" s="1"/>
  <c r="G78" i="14"/>
  <c r="E78" i="14"/>
  <c r="H78" i="14" s="1"/>
  <c r="G76" i="14"/>
  <c r="E76" i="14"/>
  <c r="H76" i="14" s="1"/>
  <c r="G75" i="14"/>
  <c r="E75" i="14"/>
  <c r="H75" i="14" s="1"/>
  <c r="G74" i="14"/>
  <c r="E74" i="14"/>
  <c r="H74" i="14" s="1"/>
  <c r="G73" i="14"/>
  <c r="E73" i="14"/>
  <c r="H73" i="14" s="1"/>
  <c r="G72" i="14"/>
  <c r="E72" i="14"/>
  <c r="H72" i="14" s="1"/>
  <c r="G70" i="14"/>
  <c r="E70" i="14"/>
  <c r="H70" i="14" s="1"/>
  <c r="G69" i="14"/>
  <c r="E69" i="14"/>
  <c r="H69" i="14" s="1"/>
  <c r="G68" i="14"/>
  <c r="E68" i="14"/>
  <c r="H68" i="14" s="1"/>
  <c r="G65" i="14"/>
  <c r="E65" i="14"/>
  <c r="H65" i="14" s="1"/>
  <c r="G64" i="14"/>
  <c r="E64" i="14"/>
  <c r="H64" i="14" s="1"/>
  <c r="G63" i="14"/>
  <c r="E63" i="14"/>
  <c r="H63" i="14" s="1"/>
  <c r="G62" i="14"/>
  <c r="E62" i="14"/>
  <c r="H62" i="14" s="1"/>
  <c r="G61" i="14"/>
  <c r="E61" i="14"/>
  <c r="H61" i="14" s="1"/>
  <c r="G60" i="14"/>
  <c r="E60" i="14"/>
  <c r="G58" i="14"/>
  <c r="E58" i="14"/>
  <c r="H58" i="14" s="1"/>
  <c r="G56" i="14"/>
  <c r="E56" i="14"/>
  <c r="G55" i="14"/>
  <c r="E55" i="14"/>
  <c r="G54" i="14"/>
  <c r="E54" i="14"/>
  <c r="G51" i="14"/>
  <c r="E51" i="14"/>
  <c r="G49" i="14"/>
  <c r="E49" i="14"/>
  <c r="G47" i="14"/>
  <c r="E47" i="14"/>
  <c r="G46" i="14"/>
  <c r="E46" i="14"/>
  <c r="G45" i="14"/>
  <c r="E45" i="14"/>
  <c r="H45" i="14" s="1"/>
  <c r="G43" i="14"/>
  <c r="E44" i="14"/>
  <c r="G42" i="14"/>
  <c r="E42" i="14"/>
  <c r="G41" i="14"/>
  <c r="E41" i="14"/>
  <c r="G40" i="14"/>
  <c r="G38" i="14"/>
  <c r="E38" i="14"/>
  <c r="H38" i="14" s="1"/>
  <c r="G37" i="14"/>
  <c r="E37" i="14"/>
  <c r="G36" i="14"/>
  <c r="G35" i="14"/>
  <c r="E35" i="14"/>
  <c r="G34" i="14"/>
  <c r="E34" i="14"/>
  <c r="H34" i="14" s="1"/>
  <c r="G33" i="14"/>
  <c r="E33" i="14"/>
  <c r="G32" i="14"/>
  <c r="E32" i="14"/>
  <c r="G29" i="14"/>
  <c r="E29" i="14"/>
  <c r="H29" i="14" s="1"/>
  <c r="G27" i="14"/>
  <c r="E27" i="14"/>
  <c r="H27" i="14" s="1"/>
  <c r="G25" i="14"/>
  <c r="E25" i="14"/>
  <c r="G24" i="14"/>
  <c r="E24" i="14"/>
  <c r="H24" i="14" s="1"/>
  <c r="G23" i="14"/>
  <c r="E23" i="14"/>
  <c r="G20" i="14"/>
  <c r="E20" i="14"/>
  <c r="H20" i="14" s="1"/>
  <c r="G18" i="14"/>
  <c r="E18" i="14"/>
  <c r="H18" i="14" s="1"/>
  <c r="G17" i="14"/>
  <c r="E17" i="14"/>
  <c r="G14" i="14"/>
  <c r="G13" i="14" s="1"/>
  <c r="E14" i="14"/>
  <c r="E13" i="14" s="1"/>
  <c r="H516" i="14" l="1"/>
  <c r="H515" i="14" s="1"/>
  <c r="E515" i="14"/>
  <c r="G218" i="14"/>
  <c r="H438" i="14"/>
  <c r="H436" i="14" s="1"/>
  <c r="E436" i="14"/>
  <c r="G359" i="14"/>
  <c r="G217" i="14"/>
  <c r="E218" i="14"/>
  <c r="E217" i="14" s="1"/>
  <c r="G349" i="14"/>
  <c r="G348" i="14" s="1"/>
  <c r="E90" i="14"/>
  <c r="H193" i="14"/>
  <c r="H456" i="14"/>
  <c r="H455" i="14" s="1"/>
  <c r="E455" i="14"/>
  <c r="H406" i="14"/>
  <c r="H401" i="14" s="1"/>
  <c r="E401" i="14"/>
  <c r="H418" i="14"/>
  <c r="H417" i="14" s="1"/>
  <c r="E417" i="14"/>
  <c r="H415" i="14"/>
  <c r="H414" i="14" s="1"/>
  <c r="E414" i="14"/>
  <c r="H410" i="14"/>
  <c r="H409" i="14" s="1"/>
  <c r="E409" i="14"/>
  <c r="H394" i="14"/>
  <c r="H393" i="14" s="1"/>
  <c r="E393" i="14"/>
  <c r="H396" i="14"/>
  <c r="H395" i="14" s="1"/>
  <c r="E395" i="14"/>
  <c r="H350" i="14"/>
  <c r="H349" i="14" s="1"/>
  <c r="E349" i="14"/>
  <c r="H355" i="14"/>
  <c r="H354" i="14" s="1"/>
  <c r="E354" i="14"/>
  <c r="H358" i="14"/>
  <c r="H357" i="14" s="1"/>
  <c r="E357" i="14"/>
  <c r="H361" i="14"/>
  <c r="H360" i="14" s="1"/>
  <c r="E360" i="14"/>
  <c r="H363" i="14"/>
  <c r="H362" i="14" s="1"/>
  <c r="E362" i="14"/>
  <c r="E43" i="14"/>
  <c r="G264" i="14"/>
  <c r="G276" i="14"/>
  <c r="H268" i="14"/>
  <c r="H264" i="14" s="1"/>
  <c r="E264" i="14"/>
  <c r="H278" i="14"/>
  <c r="H276" i="14" s="1"/>
  <c r="E276" i="14"/>
  <c r="H282" i="14"/>
  <c r="H281" i="14" s="1"/>
  <c r="E281" i="14"/>
  <c r="G273" i="14"/>
  <c r="H275" i="14"/>
  <c r="H273" i="14" s="1"/>
  <c r="E273" i="14"/>
  <c r="H256" i="14"/>
  <c r="H255" i="14" s="1"/>
  <c r="H254" i="14" s="1"/>
  <c r="E255" i="14"/>
  <c r="E254" i="14" s="1"/>
  <c r="H219" i="14"/>
  <c r="H173" i="14"/>
  <c r="H172" i="14" s="1"/>
  <c r="E173" i="14"/>
  <c r="H171" i="14"/>
  <c r="H170" i="14" s="1"/>
  <c r="E170" i="14"/>
  <c r="H125" i="14"/>
  <c r="H124" i="14" s="1"/>
  <c r="E124" i="14"/>
  <c r="H489" i="14"/>
  <c r="E488" i="14"/>
  <c r="E16" i="14"/>
  <c r="E15" i="14" s="1"/>
  <c r="H322" i="14"/>
  <c r="H321" i="14" s="1"/>
  <c r="E321" i="14"/>
  <c r="H429" i="14"/>
  <c r="H330" i="14"/>
  <c r="H41" i="14"/>
  <c r="E39" i="14"/>
  <c r="H60" i="14"/>
  <c r="H56" i="14"/>
  <c r="H55" i="14"/>
  <c r="H54" i="14"/>
  <c r="H51" i="14"/>
  <c r="H49" i="14"/>
  <c r="H47" i="14"/>
  <c r="H46" i="14"/>
  <c r="H44" i="14"/>
  <c r="H42" i="14"/>
  <c r="H40" i="14"/>
  <c r="H37" i="14"/>
  <c r="H36" i="14"/>
  <c r="H35" i="14"/>
  <c r="H32" i="14"/>
  <c r="H33" i="14"/>
  <c r="H25" i="14"/>
  <c r="H23" i="14"/>
  <c r="H19" i="14"/>
  <c r="H17" i="14"/>
  <c r="H14" i="14"/>
  <c r="H13" i="14" s="1"/>
  <c r="E162" i="14"/>
  <c r="G193" i="14"/>
  <c r="H91" i="14"/>
  <c r="H90" i="14" s="1"/>
  <c r="E193" i="14"/>
  <c r="E207" i="14"/>
  <c r="E206" i="14" s="1"/>
  <c r="H220" i="14"/>
  <c r="E183" i="14"/>
  <c r="G16" i="14"/>
  <c r="G15" i="14" s="1"/>
  <c r="D513" i="14"/>
  <c r="F513" i="14"/>
  <c r="C513" i="14"/>
  <c r="G513" i="14"/>
  <c r="D504" i="14"/>
  <c r="G506" i="14"/>
  <c r="G505" i="14" s="1"/>
  <c r="E506" i="14"/>
  <c r="F504" i="14"/>
  <c r="G503" i="14"/>
  <c r="G501" i="14" s="1"/>
  <c r="D503" i="14"/>
  <c r="E503" i="14" s="1"/>
  <c r="F501" i="14"/>
  <c r="C501" i="14"/>
  <c r="G439" i="14"/>
  <c r="D439" i="14"/>
  <c r="F439" i="14"/>
  <c r="C439" i="14"/>
  <c r="D398" i="14"/>
  <c r="F398" i="14"/>
  <c r="C398" i="14"/>
  <c r="D248" i="14"/>
  <c r="F248" i="14"/>
  <c r="C248" i="14"/>
  <c r="G248" i="14"/>
  <c r="E248" i="14"/>
  <c r="E226" i="14"/>
  <c r="F226" i="14"/>
  <c r="C226" i="14"/>
  <c r="G226" i="14"/>
  <c r="D228" i="14"/>
  <c r="F228" i="14"/>
  <c r="F225" i="14" s="1"/>
  <c r="C228" i="14"/>
  <c r="C212" i="14"/>
  <c r="D204" i="14"/>
  <c r="F204" i="14"/>
  <c r="F203" i="14" s="1"/>
  <c r="G204" i="14"/>
  <c r="C204" i="14"/>
  <c r="H204" i="14"/>
  <c r="H218" i="14" l="1"/>
  <c r="H217" i="14" s="1"/>
  <c r="F500" i="14"/>
  <c r="C225" i="14"/>
  <c r="E359" i="14"/>
  <c r="E348" i="14"/>
  <c r="H359" i="14"/>
  <c r="H348" i="14"/>
  <c r="H43" i="14"/>
  <c r="H488" i="14"/>
  <c r="H487" i="14" s="1"/>
  <c r="H483" i="14" s="1"/>
  <c r="H16" i="14"/>
  <c r="H15" i="14" s="1"/>
  <c r="D501" i="14"/>
  <c r="D500" i="14" s="1"/>
  <c r="H506" i="14"/>
  <c r="H505" i="14" s="1"/>
  <c r="H504" i="14" s="1"/>
  <c r="E505" i="14"/>
  <c r="E504" i="14" s="1"/>
  <c r="E513" i="14"/>
  <c r="C504" i="14"/>
  <c r="C500" i="14" s="1"/>
  <c r="G504" i="14"/>
  <c r="G500" i="14" s="1"/>
  <c r="E501" i="14"/>
  <c r="H503" i="14"/>
  <c r="H501" i="14" s="1"/>
  <c r="G398" i="14"/>
  <c r="H398" i="14"/>
  <c r="E398" i="14"/>
  <c r="H248" i="14"/>
  <c r="D226" i="14"/>
  <c r="D225" i="14" s="1"/>
  <c r="H226" i="14"/>
  <c r="E204" i="14"/>
  <c r="D117" i="14"/>
  <c r="E118" i="14"/>
  <c r="F85" i="14"/>
  <c r="C85" i="14"/>
  <c r="E500" i="14" l="1"/>
  <c r="H500" i="14"/>
  <c r="H513" i="14"/>
  <c r="D458" i="14"/>
  <c r="F458" i="14"/>
  <c r="C458" i="14"/>
  <c r="G446" i="14"/>
  <c r="G445" i="14" s="1"/>
  <c r="E446" i="14"/>
  <c r="H446" i="14" s="1"/>
  <c r="H445" i="14" s="1"/>
  <c r="F445" i="14"/>
  <c r="D445" i="14"/>
  <c r="C445" i="14"/>
  <c r="D367" i="14"/>
  <c r="F367" i="14"/>
  <c r="C367" i="14"/>
  <c r="D284" i="14"/>
  <c r="F284" i="14"/>
  <c r="C284" i="14"/>
  <c r="G284" i="14"/>
  <c r="H284" i="14"/>
  <c r="G228" i="14"/>
  <c r="G225" i="14" s="1"/>
  <c r="E228" i="14"/>
  <c r="E225" i="14" s="1"/>
  <c r="D140" i="14"/>
  <c r="F140" i="14"/>
  <c r="C140" i="14"/>
  <c r="H439" i="14" l="1"/>
  <c r="E439" i="14"/>
  <c r="E445" i="14"/>
  <c r="E284" i="14"/>
  <c r="H228" i="14"/>
  <c r="H225" i="14" s="1"/>
  <c r="F310" i="14"/>
  <c r="F152" i="14"/>
  <c r="F138" i="14"/>
  <c r="F134" i="14"/>
  <c r="F129" i="14"/>
  <c r="D138" i="14"/>
  <c r="C138" i="14"/>
  <c r="G138" i="14"/>
  <c r="F117" i="14"/>
  <c r="D77" i="14"/>
  <c r="F77" i="14"/>
  <c r="C77" i="14"/>
  <c r="D71" i="14"/>
  <c r="F71" i="14"/>
  <c r="C71" i="14"/>
  <c r="F39" i="14"/>
  <c r="D39" i="14"/>
  <c r="C39" i="14"/>
  <c r="D347" i="14" l="1"/>
  <c r="E138" i="14"/>
  <c r="H138" i="14"/>
  <c r="D435" i="14"/>
  <c r="F435" i="14"/>
  <c r="F303" i="14"/>
  <c r="F293" i="14"/>
  <c r="F286" i="14"/>
  <c r="F172" i="14"/>
  <c r="F178" i="14"/>
  <c r="D144" i="14"/>
  <c r="F144" i="14"/>
  <c r="C144" i="14"/>
  <c r="D134" i="14"/>
  <c r="C134" i="14"/>
  <c r="D129" i="14"/>
  <c r="C129" i="14"/>
  <c r="G140" i="14" l="1"/>
  <c r="E140" i="14"/>
  <c r="D519" i="14"/>
  <c r="F519" i="14"/>
  <c r="C517" i="14"/>
  <c r="C512" i="14" s="1"/>
  <c r="C499" i="14" s="1"/>
  <c r="D517" i="14"/>
  <c r="F517" i="14"/>
  <c r="F512" i="14" s="1"/>
  <c r="F499" i="14" s="1"/>
  <c r="G517" i="14"/>
  <c r="H517" i="14"/>
  <c r="C384" i="14"/>
  <c r="C387" i="14"/>
  <c r="D384" i="14"/>
  <c r="F384" i="14"/>
  <c r="C378" i="14"/>
  <c r="C412" i="14"/>
  <c r="G412" i="14"/>
  <c r="H412" i="14"/>
  <c r="F412" i="14"/>
  <c r="D412" i="14"/>
  <c r="G407" i="14"/>
  <c r="H407" i="14"/>
  <c r="F407" i="14"/>
  <c r="D407" i="14"/>
  <c r="C407" i="14"/>
  <c r="D391" i="14"/>
  <c r="F391" i="14"/>
  <c r="C391" i="14"/>
  <c r="G391" i="14"/>
  <c r="H391" i="14"/>
  <c r="D387" i="14"/>
  <c r="F387" i="14"/>
  <c r="D378" i="14"/>
  <c r="F378" i="14"/>
  <c r="D343" i="14"/>
  <c r="F343" i="14"/>
  <c r="C343" i="14"/>
  <c r="C337" i="14"/>
  <c r="C339" i="14"/>
  <c r="G339" i="14"/>
  <c r="H339" i="14"/>
  <c r="F339" i="14"/>
  <c r="D339" i="14"/>
  <c r="G337" i="14"/>
  <c r="H337" i="14"/>
  <c r="F337" i="14"/>
  <c r="D337" i="14"/>
  <c r="D301" i="14"/>
  <c r="F301" i="14"/>
  <c r="C301" i="14"/>
  <c r="C303" i="14"/>
  <c r="C317" i="14"/>
  <c r="C315" i="14"/>
  <c r="C313" i="14"/>
  <c r="C310" i="14"/>
  <c r="C307" i="14"/>
  <c r="C293" i="14"/>
  <c r="C291" i="14"/>
  <c r="C286" i="14"/>
  <c r="C271" i="14"/>
  <c r="C269" i="14"/>
  <c r="C258" i="14"/>
  <c r="D293" i="14"/>
  <c r="D286" i="14"/>
  <c r="D258" i="14"/>
  <c r="F258" i="14"/>
  <c r="D317" i="14"/>
  <c r="F317" i="14"/>
  <c r="G315" i="14"/>
  <c r="H315" i="14"/>
  <c r="F315" i="14"/>
  <c r="D315" i="14"/>
  <c r="D310" i="14"/>
  <c r="G301" i="14"/>
  <c r="H301" i="14"/>
  <c r="D269" i="14"/>
  <c r="F269" i="14"/>
  <c r="G271" i="14"/>
  <c r="H271" i="14"/>
  <c r="F271" i="14"/>
  <c r="D271" i="14"/>
  <c r="F243" i="14"/>
  <c r="D238" i="14"/>
  <c r="F238" i="14"/>
  <c r="D234" i="14"/>
  <c r="F234" i="14"/>
  <c r="D231" i="14"/>
  <c r="F231" i="14"/>
  <c r="D223" i="14"/>
  <c r="F223" i="14"/>
  <c r="D212" i="14"/>
  <c r="D211" i="14" s="1"/>
  <c r="F212" i="14"/>
  <c r="G238" i="14"/>
  <c r="H238" i="14"/>
  <c r="C238" i="14"/>
  <c r="D181" i="14"/>
  <c r="F181" i="14"/>
  <c r="D172" i="14"/>
  <c r="D167" i="14"/>
  <c r="F167" i="14"/>
  <c r="C172" i="14"/>
  <c r="C191" i="14"/>
  <c r="C189" i="14"/>
  <c r="C181" i="14"/>
  <c r="C178" i="14"/>
  <c r="G181" i="14"/>
  <c r="H181" i="14"/>
  <c r="C15" i="14"/>
  <c r="C10" i="14"/>
  <c r="D152" i="14"/>
  <c r="C152" i="14"/>
  <c r="D101" i="14"/>
  <c r="C101" i="14"/>
  <c r="C67" i="14"/>
  <c r="D67" i="14"/>
  <c r="F67" i="14"/>
  <c r="D59" i="14"/>
  <c r="F59" i="14"/>
  <c r="C59" i="14"/>
  <c r="D57" i="14"/>
  <c r="F57" i="14"/>
  <c r="C57" i="14"/>
  <c r="G57" i="14"/>
  <c r="D53" i="14"/>
  <c r="F53" i="14"/>
  <c r="C53" i="14"/>
  <c r="D31" i="14"/>
  <c r="F31" i="14"/>
  <c r="C31" i="14"/>
  <c r="C26" i="14"/>
  <c r="G26" i="14"/>
  <c r="F26" i="14"/>
  <c r="D26" i="14"/>
  <c r="D22" i="14"/>
  <c r="C22" i="14"/>
  <c r="D512" i="14" l="1"/>
  <c r="D499" i="14" s="1"/>
  <c r="F211" i="14"/>
  <c r="D230" i="14"/>
  <c r="C257" i="14"/>
  <c r="D257" i="14"/>
  <c r="F257" i="14"/>
  <c r="D397" i="14"/>
  <c r="F166" i="14"/>
  <c r="F230" i="14"/>
  <c r="C397" i="14"/>
  <c r="F397" i="14"/>
  <c r="C166" i="14"/>
  <c r="H140" i="14"/>
  <c r="H26" i="14"/>
  <c r="H57" i="14"/>
  <c r="F377" i="14"/>
  <c r="D377" i="14"/>
  <c r="C377" i="14"/>
  <c r="C280" i="14"/>
  <c r="H343" i="14"/>
  <c r="G310" i="14"/>
  <c r="E384" i="14"/>
  <c r="E301" i="14"/>
  <c r="G384" i="14"/>
  <c r="H519" i="14"/>
  <c r="H512" i="14" s="1"/>
  <c r="H499" i="14" s="1"/>
  <c r="H384" i="14"/>
  <c r="G519" i="14"/>
  <c r="G512" i="14" s="1"/>
  <c r="G499" i="14" s="1"/>
  <c r="C336" i="14"/>
  <c r="C335" i="14" s="1"/>
  <c r="E310" i="14"/>
  <c r="E412" i="14"/>
  <c r="G343" i="14"/>
  <c r="E407" i="14"/>
  <c r="E519" i="14"/>
  <c r="E517" i="14"/>
  <c r="G387" i="14"/>
  <c r="C188" i="14"/>
  <c r="E391" i="14"/>
  <c r="C306" i="14"/>
  <c r="E339" i="14"/>
  <c r="E343" i="14"/>
  <c r="E387" i="14"/>
  <c r="H387" i="14"/>
  <c r="E57" i="14"/>
  <c r="E337" i="14"/>
  <c r="E315" i="14"/>
  <c r="H310" i="14"/>
  <c r="E271" i="14"/>
  <c r="E181" i="14"/>
  <c r="E238" i="14"/>
  <c r="E26" i="14"/>
  <c r="E512" i="14" l="1"/>
  <c r="E499" i="14" s="1"/>
  <c r="G480" i="14"/>
  <c r="C480" i="14"/>
  <c r="G476" i="14"/>
  <c r="D476" i="14"/>
  <c r="F476" i="14"/>
  <c r="C476" i="14"/>
  <c r="D372" i="14"/>
  <c r="D371" i="14" s="1"/>
  <c r="F372" i="14"/>
  <c r="F371" i="14" s="1"/>
  <c r="C372" i="14"/>
  <c r="C371" i="14" s="1"/>
  <c r="G374" i="14"/>
  <c r="E374" i="14"/>
  <c r="D480" i="14" l="1"/>
  <c r="E480" i="14"/>
  <c r="H480" i="14"/>
  <c r="H374" i="14"/>
  <c r="H476" i="14" l="1"/>
  <c r="E476" i="14"/>
  <c r="C250" i="14" l="1"/>
  <c r="C247" i="14" s="1"/>
  <c r="G251" i="14"/>
  <c r="G250" i="14" s="1"/>
  <c r="G247" i="14" s="1"/>
  <c r="E251" i="14"/>
  <c r="F250" i="14"/>
  <c r="F247" i="14" s="1"/>
  <c r="D178" i="14"/>
  <c r="D166" i="14" s="1"/>
  <c r="G179" i="14"/>
  <c r="E179" i="14"/>
  <c r="H179" i="14" s="1"/>
  <c r="F151" i="14"/>
  <c r="C110" i="14"/>
  <c r="E99" i="14"/>
  <c r="E11" i="14"/>
  <c r="D250" i="14" l="1"/>
  <c r="D247" i="14" s="1"/>
  <c r="D110" i="14"/>
  <c r="E250" i="14"/>
  <c r="E247" i="14" s="1"/>
  <c r="H251" i="14"/>
  <c r="H250" i="14" s="1"/>
  <c r="H247" i="14" s="1"/>
  <c r="C487" i="14"/>
  <c r="C483" i="14" s="1"/>
  <c r="G475" i="14"/>
  <c r="G474" i="14" s="1"/>
  <c r="G473" i="14" s="1"/>
  <c r="D474" i="14"/>
  <c r="D473" i="14" s="1"/>
  <c r="F474" i="14"/>
  <c r="F473" i="14" s="1"/>
  <c r="C474" i="14"/>
  <c r="C473" i="14" s="1"/>
  <c r="F465" i="14"/>
  <c r="F464" i="14" s="1"/>
  <c r="C465" i="14"/>
  <c r="C464" i="14" s="1"/>
  <c r="G462" i="14"/>
  <c r="D461" i="14"/>
  <c r="D454" i="14" s="1"/>
  <c r="F461" i="14"/>
  <c r="F454" i="14" s="1"/>
  <c r="F453" i="14" s="1"/>
  <c r="C461" i="14"/>
  <c r="C454" i="14" s="1"/>
  <c r="C453" i="14" s="1"/>
  <c r="G458" i="14"/>
  <c r="G447" i="14"/>
  <c r="G442" i="14" s="1"/>
  <c r="F447" i="14"/>
  <c r="C447" i="14"/>
  <c r="C442" i="14" s="1"/>
  <c r="C435" i="14"/>
  <c r="F427" i="14"/>
  <c r="F426" i="14" s="1"/>
  <c r="F425" i="14" s="1"/>
  <c r="C427" i="14"/>
  <c r="C426" i="14" s="1"/>
  <c r="C425" i="14" s="1"/>
  <c r="F421" i="14"/>
  <c r="F420" i="14" s="1"/>
  <c r="F416" i="14"/>
  <c r="D416" i="14"/>
  <c r="C416" i="14"/>
  <c r="C376" i="14" s="1"/>
  <c r="G373" i="14"/>
  <c r="G367" i="14"/>
  <c r="E367" i="14"/>
  <c r="F366" i="14"/>
  <c r="F365" i="14" s="1"/>
  <c r="C366" i="14"/>
  <c r="C365" i="14" s="1"/>
  <c r="G341" i="14"/>
  <c r="G336" i="14" s="1"/>
  <c r="G335" i="14" s="1"/>
  <c r="F341" i="14"/>
  <c r="F336" i="14" s="1"/>
  <c r="F335" i="14" s="1"/>
  <c r="G332" i="14"/>
  <c r="G331" i="14" s="1"/>
  <c r="H332" i="14"/>
  <c r="H331" i="14" s="1"/>
  <c r="F332" i="14"/>
  <c r="F331" i="14" s="1"/>
  <c r="D332" i="14"/>
  <c r="D331" i="14" s="1"/>
  <c r="C332" i="14"/>
  <c r="C331" i="14" s="1"/>
  <c r="G329" i="14"/>
  <c r="G328" i="14" s="1"/>
  <c r="F329" i="14"/>
  <c r="F328" i="14" s="1"/>
  <c r="F327" i="14" s="1"/>
  <c r="C329" i="14"/>
  <c r="C328" i="14" s="1"/>
  <c r="G320" i="14"/>
  <c r="D320" i="14"/>
  <c r="F320" i="14"/>
  <c r="C320" i="14"/>
  <c r="G317" i="14"/>
  <c r="G313" i="14"/>
  <c r="F313" i="14"/>
  <c r="F307" i="14"/>
  <c r="G291" i="14"/>
  <c r="E291" i="14"/>
  <c r="F291" i="14"/>
  <c r="F280" i="14" s="1"/>
  <c r="G269" i="14"/>
  <c r="C243" i="14"/>
  <c r="G242" i="14"/>
  <c r="G241" i="14" s="1"/>
  <c r="D242" i="14"/>
  <c r="D241" i="14" s="1"/>
  <c r="F241" i="14"/>
  <c r="F240" i="14" s="1"/>
  <c r="F210" i="14" s="1"/>
  <c r="C241" i="14"/>
  <c r="G234" i="14"/>
  <c r="C234" i="14"/>
  <c r="C231" i="14"/>
  <c r="G223" i="14"/>
  <c r="E223" i="14"/>
  <c r="C223" i="14"/>
  <c r="C211" i="14" s="1"/>
  <c r="G200" i="14"/>
  <c r="G199" i="14" s="1"/>
  <c r="D200" i="14"/>
  <c r="D199" i="14" s="1"/>
  <c r="G197" i="14"/>
  <c r="F197" i="14"/>
  <c r="F196" i="14" s="1"/>
  <c r="C197" i="14"/>
  <c r="G191" i="14"/>
  <c r="F191" i="14"/>
  <c r="G189" i="14"/>
  <c r="D189" i="14"/>
  <c r="F189" i="14"/>
  <c r="G178" i="14"/>
  <c r="G160" i="14"/>
  <c r="G159" i="14" s="1"/>
  <c r="D160" i="14"/>
  <c r="D159" i="14" s="1"/>
  <c r="F160" i="14"/>
  <c r="F159" i="14" s="1"/>
  <c r="C160" i="14"/>
  <c r="C159" i="14" s="1"/>
  <c r="C151" i="14"/>
  <c r="G149" i="14"/>
  <c r="D149" i="14"/>
  <c r="D128" i="14" s="1"/>
  <c r="F149" i="14"/>
  <c r="F128" i="14" s="1"/>
  <c r="C149" i="14"/>
  <c r="C128" i="14" s="1"/>
  <c r="G122" i="14"/>
  <c r="D122" i="14"/>
  <c r="F122" i="14"/>
  <c r="F120" i="14"/>
  <c r="G118" i="14"/>
  <c r="H118" i="14" s="1"/>
  <c r="C106" i="14"/>
  <c r="D99" i="14"/>
  <c r="C99" i="14"/>
  <c r="G52" i="14"/>
  <c r="E52" i="14"/>
  <c r="F50" i="14"/>
  <c r="C50" i="14"/>
  <c r="F48" i="14"/>
  <c r="C48" i="14"/>
  <c r="G28" i="14"/>
  <c r="F28" i="14"/>
  <c r="F9" i="14" s="1"/>
  <c r="D28" i="14"/>
  <c r="C28" i="14"/>
  <c r="C9" i="14" s="1"/>
  <c r="G11" i="14"/>
  <c r="F442" i="14" l="1"/>
  <c r="F434" i="14" s="1"/>
  <c r="F376" i="14"/>
  <c r="C327" i="14"/>
  <c r="G327" i="14"/>
  <c r="F116" i="14"/>
  <c r="C434" i="14"/>
  <c r="H11" i="14"/>
  <c r="C230" i="14"/>
  <c r="G487" i="14"/>
  <c r="G483" i="14" s="1"/>
  <c r="C253" i="14"/>
  <c r="E347" i="14"/>
  <c r="G347" i="14"/>
  <c r="E85" i="14"/>
  <c r="H52" i="14"/>
  <c r="E28" i="14"/>
  <c r="H28" i="14"/>
  <c r="F30" i="14"/>
  <c r="F66" i="14"/>
  <c r="G85" i="14"/>
  <c r="G99" i="14"/>
  <c r="H99" i="14"/>
  <c r="G48" i="14"/>
  <c r="H53" i="14"/>
  <c r="G120" i="14"/>
  <c r="H120" i="14"/>
  <c r="H458" i="14"/>
  <c r="E458" i="14"/>
  <c r="E152" i="14"/>
  <c r="E151" i="14" s="1"/>
  <c r="G39" i="14"/>
  <c r="E77" i="14"/>
  <c r="E144" i="14"/>
  <c r="G77" i="14"/>
  <c r="E71" i="14"/>
  <c r="G71" i="14"/>
  <c r="G144" i="14"/>
  <c r="G134" i="14"/>
  <c r="E134" i="14"/>
  <c r="E129" i="14"/>
  <c r="G129" i="14"/>
  <c r="E397" i="14"/>
  <c r="G416" i="14"/>
  <c r="H416" i="14"/>
  <c r="E416" i="14"/>
  <c r="G397" i="14"/>
  <c r="G366" i="14"/>
  <c r="G378" i="14"/>
  <c r="G377" i="14" s="1"/>
  <c r="E378" i="14"/>
  <c r="E377" i="14" s="1"/>
  <c r="C30" i="14"/>
  <c r="F306" i="14"/>
  <c r="G212" i="14"/>
  <c r="G211" i="14" s="1"/>
  <c r="G258" i="14"/>
  <c r="G257" i="14" s="1"/>
  <c r="E286" i="14"/>
  <c r="G286" i="14"/>
  <c r="G293" i="14"/>
  <c r="E258" i="14"/>
  <c r="E293" i="14"/>
  <c r="G22" i="14"/>
  <c r="H167" i="14"/>
  <c r="E167" i="14"/>
  <c r="G188" i="14"/>
  <c r="G152" i="14"/>
  <c r="G151" i="14" s="1"/>
  <c r="G167" i="14"/>
  <c r="G172" i="14"/>
  <c r="G421" i="14"/>
  <c r="G420" i="14" s="1"/>
  <c r="F188" i="14"/>
  <c r="F165" i="14" s="1"/>
  <c r="D243" i="14"/>
  <c r="D240" i="14" s="1"/>
  <c r="D210" i="14" s="1"/>
  <c r="E231" i="14"/>
  <c r="G243" i="14"/>
  <c r="G240" i="14" s="1"/>
  <c r="G231" i="14"/>
  <c r="G230" i="14" s="1"/>
  <c r="E101" i="14"/>
  <c r="G101" i="14"/>
  <c r="E67" i="14"/>
  <c r="G67" i="14"/>
  <c r="G31" i="14"/>
  <c r="E59" i="14"/>
  <c r="G59" i="14"/>
  <c r="E53" i="14"/>
  <c r="G53" i="14"/>
  <c r="E31" i="14"/>
  <c r="E22" i="14"/>
  <c r="H397" i="14"/>
  <c r="G372" i="14"/>
  <c r="G371" i="14" s="1"/>
  <c r="E50" i="14"/>
  <c r="D291" i="14"/>
  <c r="H307" i="14"/>
  <c r="E332" i="14"/>
  <c r="E331" i="14" s="1"/>
  <c r="E462" i="14"/>
  <c r="H462" i="14" s="1"/>
  <c r="H461" i="14" s="1"/>
  <c r="E172" i="14"/>
  <c r="E242" i="14"/>
  <c r="H242" i="14" s="1"/>
  <c r="H241" i="14" s="1"/>
  <c r="C240" i="14"/>
  <c r="D465" i="14"/>
  <c r="E106" i="14"/>
  <c r="E110" i="14"/>
  <c r="G110" i="14"/>
  <c r="E120" i="14"/>
  <c r="H223" i="14"/>
  <c r="E269" i="14"/>
  <c r="C66" i="14"/>
  <c r="D197" i="14"/>
  <c r="D196" i="14" s="1"/>
  <c r="G303" i="14"/>
  <c r="H329" i="14"/>
  <c r="H328" i="14" s="1"/>
  <c r="H327" i="14" s="1"/>
  <c r="D329" i="14"/>
  <c r="D328" i="14" s="1"/>
  <c r="D327" i="14" s="1"/>
  <c r="D366" i="14"/>
  <c r="D365" i="14" s="1"/>
  <c r="D427" i="14"/>
  <c r="D426" i="14" s="1"/>
  <c r="D425" i="14" s="1"/>
  <c r="D541" i="14" s="1"/>
  <c r="E465" i="14"/>
  <c r="E464" i="14" s="1"/>
  <c r="G50" i="14"/>
  <c r="E178" i="14"/>
  <c r="H191" i="14"/>
  <c r="E191" i="14"/>
  <c r="D106" i="14"/>
  <c r="G106" i="14"/>
  <c r="H197" i="14"/>
  <c r="E197" i="14"/>
  <c r="E317" i="14"/>
  <c r="E373" i="14"/>
  <c r="E475" i="14"/>
  <c r="E474" i="14" s="1"/>
  <c r="E473" i="14" s="1"/>
  <c r="D341" i="14"/>
  <c r="D336" i="14" s="1"/>
  <c r="D335" i="14" s="1"/>
  <c r="E341" i="14"/>
  <c r="E336" i="14" s="1"/>
  <c r="E335" i="14" s="1"/>
  <c r="C196" i="14"/>
  <c r="D307" i="14"/>
  <c r="G427" i="14"/>
  <c r="G426" i="14" s="1"/>
  <c r="G425" i="14" s="1"/>
  <c r="G461" i="14"/>
  <c r="G454" i="14" s="1"/>
  <c r="G196" i="14"/>
  <c r="G117" i="14"/>
  <c r="D48" i="14"/>
  <c r="E48" i="14"/>
  <c r="H303" i="14"/>
  <c r="E303" i="14"/>
  <c r="D50" i="14"/>
  <c r="D120" i="14"/>
  <c r="D116" i="14" s="1"/>
  <c r="D151" i="14"/>
  <c r="D191" i="14"/>
  <c r="D188" i="14" s="1"/>
  <c r="E307" i="14"/>
  <c r="G307" i="14"/>
  <c r="G306" i="14" s="1"/>
  <c r="D313" i="14"/>
  <c r="H291" i="14"/>
  <c r="E366" i="14"/>
  <c r="H367" i="14"/>
  <c r="E117" i="14"/>
  <c r="E200" i="14"/>
  <c r="E199" i="14" s="1"/>
  <c r="D303" i="14"/>
  <c r="E421" i="14"/>
  <c r="E420" i="14" s="1"/>
  <c r="D421" i="14"/>
  <c r="D420" i="14" s="1"/>
  <c r="E435" i="14"/>
  <c r="D447" i="14"/>
  <c r="G465" i="14"/>
  <c r="G464" i="14" s="1"/>
  <c r="E427" i="14"/>
  <c r="E426" i="14" s="1"/>
  <c r="E425" i="14" s="1"/>
  <c r="E541" i="14" s="1"/>
  <c r="H427" i="14"/>
  <c r="H426" i="14" s="1"/>
  <c r="H425" i="14" s="1"/>
  <c r="H541" i="14" s="1"/>
  <c r="D442" i="14" l="1"/>
  <c r="D434" i="14" s="1"/>
  <c r="G376" i="14"/>
  <c r="C8" i="14"/>
  <c r="F8" i="14"/>
  <c r="D464" i="14"/>
  <c r="D453" i="14" s="1"/>
  <c r="G453" i="14"/>
  <c r="D376" i="14"/>
  <c r="G365" i="14"/>
  <c r="E257" i="14"/>
  <c r="C210" i="14"/>
  <c r="G116" i="14"/>
  <c r="G210" i="14"/>
  <c r="D203" i="14"/>
  <c r="D165" i="14" s="1"/>
  <c r="F253" i="14"/>
  <c r="G166" i="14"/>
  <c r="E166" i="14"/>
  <c r="D487" i="14"/>
  <c r="D483" i="14" s="1"/>
  <c r="E487" i="14"/>
  <c r="E483" i="14" s="1"/>
  <c r="H106" i="14"/>
  <c r="H39" i="14"/>
  <c r="H347" i="14"/>
  <c r="H85" i="14"/>
  <c r="H50" i="14"/>
  <c r="H110" i="14"/>
  <c r="H101" i="14"/>
  <c r="H48" i="14"/>
  <c r="H59" i="14"/>
  <c r="H144" i="14"/>
  <c r="H71" i="14"/>
  <c r="H454" i="14"/>
  <c r="G435" i="14"/>
  <c r="G434" i="14" s="1"/>
  <c r="D280" i="14"/>
  <c r="C203" i="14"/>
  <c r="C165" i="14" s="1"/>
  <c r="E280" i="14"/>
  <c r="G280" i="14"/>
  <c r="H77" i="14"/>
  <c r="G128" i="14"/>
  <c r="D306" i="14"/>
  <c r="H129" i="14"/>
  <c r="H134" i="14"/>
  <c r="H378" i="14"/>
  <c r="H377" i="14" s="1"/>
  <c r="H366" i="14"/>
  <c r="D30" i="14"/>
  <c r="H243" i="14"/>
  <c r="H240" i="14" s="1"/>
  <c r="H258" i="14"/>
  <c r="H286" i="14"/>
  <c r="H293" i="14"/>
  <c r="H269" i="14"/>
  <c r="E243" i="14"/>
  <c r="H212" i="14"/>
  <c r="H211" i="14" s="1"/>
  <c r="E212" i="14"/>
  <c r="E211" i="14" s="1"/>
  <c r="H234" i="14"/>
  <c r="E234" i="14"/>
  <c r="E230" i="14" s="1"/>
  <c r="H22" i="14"/>
  <c r="E241" i="14"/>
  <c r="H231" i="14"/>
  <c r="G30" i="14"/>
  <c r="E30" i="14"/>
  <c r="H67" i="14"/>
  <c r="H31" i="14"/>
  <c r="H373" i="14"/>
  <c r="H372" i="14" s="1"/>
  <c r="H371" i="14" s="1"/>
  <c r="E372" i="14"/>
  <c r="E371" i="14" s="1"/>
  <c r="E365" i="14" s="1"/>
  <c r="E461" i="14"/>
  <c r="E320" i="14"/>
  <c r="H475" i="14"/>
  <c r="H474" i="14" s="1"/>
  <c r="H473" i="14" s="1"/>
  <c r="H149" i="14"/>
  <c r="E149" i="14"/>
  <c r="E128" i="14" s="1"/>
  <c r="H465" i="14"/>
  <c r="H464" i="14" s="1"/>
  <c r="H341" i="14"/>
  <c r="H336" i="14" s="1"/>
  <c r="H335" i="14" s="1"/>
  <c r="H317" i="14"/>
  <c r="H178" i="14"/>
  <c r="H166" i="14" s="1"/>
  <c r="E329" i="14"/>
  <c r="E328" i="14" s="1"/>
  <c r="E327" i="14" s="1"/>
  <c r="G66" i="14"/>
  <c r="H122" i="14"/>
  <c r="E122" i="14"/>
  <c r="E116" i="14" s="1"/>
  <c r="H189" i="14"/>
  <c r="H188" i="14" s="1"/>
  <c r="E189" i="14"/>
  <c r="E188" i="14" s="1"/>
  <c r="H421" i="14"/>
  <c r="H420" i="14" s="1"/>
  <c r="H200" i="14"/>
  <c r="E196" i="14"/>
  <c r="H117" i="14"/>
  <c r="H447" i="14"/>
  <c r="H442" i="14" s="1"/>
  <c r="E447" i="14"/>
  <c r="H160" i="14"/>
  <c r="H159" i="14" s="1"/>
  <c r="E160" i="14"/>
  <c r="E159" i="14" s="1"/>
  <c r="H313" i="14"/>
  <c r="E313" i="14"/>
  <c r="E306" i="14" s="1"/>
  <c r="H152" i="14"/>
  <c r="E376" i="14"/>
  <c r="E442" i="14" l="1"/>
  <c r="E434" i="14" s="1"/>
  <c r="H453" i="14"/>
  <c r="H376" i="14"/>
  <c r="H365" i="14"/>
  <c r="H257" i="14"/>
  <c r="H116" i="14"/>
  <c r="E253" i="14"/>
  <c r="G253" i="14"/>
  <c r="G203" i="14"/>
  <c r="G165" i="14" s="1"/>
  <c r="D253" i="14"/>
  <c r="H230" i="14"/>
  <c r="H199" i="14"/>
  <c r="H196" i="14" s="1"/>
  <c r="E454" i="14"/>
  <c r="E453" i="14" s="1"/>
  <c r="H280" i="14"/>
  <c r="H128" i="14"/>
  <c r="H306" i="14"/>
  <c r="E240" i="14"/>
  <c r="H30" i="14"/>
  <c r="H320" i="14"/>
  <c r="H151" i="14"/>
  <c r="E210" i="14" l="1"/>
  <c r="H210" i="14"/>
  <c r="H253" i="14"/>
  <c r="H435" i="14"/>
  <c r="H434" i="14" s="1"/>
  <c r="H203" i="14"/>
  <c r="H165" i="14" s="1"/>
  <c r="E203" i="14"/>
  <c r="E165" i="14" s="1"/>
  <c r="D66" i="14" l="1"/>
  <c r="H66" i="14" l="1"/>
  <c r="E66" i="14"/>
  <c r="E10" i="14"/>
  <c r="D9" i="14"/>
  <c r="D8" i="14" s="1"/>
  <c r="E9" i="14" l="1"/>
  <c r="E8" i="14" s="1"/>
  <c r="H12" i="14"/>
  <c r="H10" i="14" l="1"/>
  <c r="H9" i="14" s="1"/>
  <c r="H8" i="14" s="1"/>
  <c r="G12" i="14"/>
  <c r="G10" i="14" l="1"/>
  <c r="G9" i="14" s="1"/>
  <c r="G8" i="14" s="1"/>
</calcChain>
</file>

<file path=xl/sharedStrings.xml><?xml version="1.0" encoding="utf-8"?>
<sst xmlns="http://schemas.openxmlformats.org/spreadsheetml/2006/main" count="874" uniqueCount="375">
  <si>
    <t>Concepto</t>
  </si>
  <si>
    <t>Egreso</t>
  </si>
  <si>
    <t>Ampliaciones/</t>
  </si>
  <si>
    <t>Aprobado</t>
  </si>
  <si>
    <t>Reducciones</t>
  </si>
  <si>
    <t>Modificado</t>
  </si>
  <si>
    <t>Devengado</t>
  </si>
  <si>
    <t>Pagado</t>
  </si>
  <si>
    <t>(3=1+2)</t>
  </si>
  <si>
    <t>SERVICIOS PERSONALES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</si>
  <si>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</si>
  <si>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</si>
  <si>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</si>
  <si>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</si>
  <si>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</si>
  <si>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</si>
  <si>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</si>
  <si>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</si>
  <si>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</si>
  <si>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</si>
  <si>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</si>
  <si>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</si>
  <si>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</si>
  <si>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</si>
  <si>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</si>
  <si>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</si>
  <si>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</si>
  <si>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</si>
  <si>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</si>
  <si>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</si>
  <si>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</si>
  <si>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</si>
  <si>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PARTICIPACIONES Y APORTACIONES</t>
  </si>
  <si>
    <t>CONVENIOS</t>
  </si>
  <si>
    <t xml:space="preserve">RECURSOS PROPIOS 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</si>
  <si>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</si>
  <si>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</si>
  <si>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</si>
  <si>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</si>
  <si>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</si>
  <si>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</si>
  <si>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</si>
  <si>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</si>
  <si>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</si>
  <si>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</si>
  <si>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</si>
  <si>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</si>
  <si>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TRANSFERENCIAS AL RESTO DEL SECTOR PÚBLICO</t>
  </si>
  <si>
    <t>MOBILIARIO Y EQUIPO EDUCACIONAL Y RECREATIVO</t>
  </si>
  <si>
    <t>OBRA PÚBLICA EN BIENES DE DOMINIO PÚBLICO</t>
  </si>
  <si>
    <t xml:space="preserve">FONDO GENERAL DE PARTICIPACIONES </t>
  </si>
  <si>
    <t xml:space="preserve">FONDO DE FOMENTO MUNICIPAL </t>
  </si>
  <si>
    <t xml:space="preserve">FONDO DE APORTACIONES PARA EL FORTALECIMIENTO MUNICIPAL </t>
  </si>
  <si>
    <t xml:space="preserve">INSENTIVO A LA VENTA DE DIESEL Y GASOLINA (IPES GASOLINAS) </t>
  </si>
  <si>
    <t xml:space="preserve">IMPUESTO SOBRE AUTOMOVILES NUEVOS (ISAN) </t>
  </si>
  <si>
    <t xml:space="preserve">COMPENSACION AL IMPUESTO SOBRE AUTOMOVILES NUEVOS </t>
  </si>
  <si>
    <t xml:space="preserve">FONDO DE FISCALIZACION Y RECAUDACION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</si>
  <si>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</si>
  <si>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</si>
  <si>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</si>
  <si>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COOPARTICIPACION FORTASEG</t>
  </si>
  <si>
    <t>FORTASEG</t>
  </si>
  <si>
    <t>1.1.1</t>
  </si>
  <si>
    <t>DIETAS</t>
  </si>
  <si>
    <t>1.1.3</t>
  </si>
  <si>
    <t>SUELDOS BASE AL PERSONAL PERMANENTE</t>
  </si>
  <si>
    <t>1.2.1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</si>
  <si>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</si>
  <si>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</si>
  <si>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</si>
  <si>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</si>
  <si>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</si>
  <si>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</si>
  <si>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</si>
  <si>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</si>
  <si>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</si>
  <si>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</si>
  <si>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1.3.4</t>
  </si>
  <si>
    <t>COMPENSACIONES</t>
  </si>
  <si>
    <t>1.4.4</t>
  </si>
  <si>
    <t>1.5.2</t>
  </si>
  <si>
    <t>INDEMNIZACIONES</t>
  </si>
  <si>
    <t>1.5.9</t>
  </si>
  <si>
    <t>1.7.1</t>
  </si>
  <si>
    <t>ESTÍMULOS</t>
  </si>
  <si>
    <t>2.1.1</t>
  </si>
  <si>
    <t>2.1.2</t>
  </si>
  <si>
    <t>2.1.4</t>
  </si>
  <si>
    <t>2.1.5</t>
  </si>
  <si>
    <t>2.1.6</t>
  </si>
  <si>
    <t>2.1.7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</si>
  <si>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</si>
  <si>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</si>
  <si>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</si>
  <si>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IMPRESO E INFORMACIÓN DIGITAL</t>
  </si>
  <si>
    <t>MATERIAL DE LIMPIEZA</t>
  </si>
  <si>
    <t>MATERIALES Y ÚTILES DE ENSEÑANZA</t>
  </si>
  <si>
    <t>2.2.1</t>
  </si>
  <si>
    <t>PRODUCTOS ALIMENTICIOS PARA PERSONAS</t>
  </si>
  <si>
    <t>2.4.6</t>
  </si>
  <si>
    <t>2.4.9</t>
  </si>
  <si>
    <t>MATERIAL ELÉCTRICO Y ELECTRÓNICO</t>
  </si>
  <si>
    <t>OTROS MATERIALES Y ARTÍCULOS DE CONSTRUCCIÓN Y REPARACIÓN</t>
  </si>
  <si>
    <t>2.5.3</t>
  </si>
  <si>
    <t>MEDICINAS Y PRODUCTOS FARMACÉUTICOS</t>
  </si>
  <si>
    <t>2.6.1</t>
  </si>
  <si>
    <t>2.7.1</t>
  </si>
  <si>
    <t>2.7.2</t>
  </si>
  <si>
    <t>2.7.3</t>
  </si>
  <si>
    <t>VESTUARIO Y UNIFORMES</t>
  </si>
  <si>
    <t>PRENDAS DE SEGURIDAD Y PROTECCIÓN PERSONAL</t>
  </si>
  <si>
    <t>ARTÍCULOS DEPORTIVOS</t>
  </si>
  <si>
    <t>2.8.2</t>
  </si>
  <si>
    <t>2.8.3</t>
  </si>
  <si>
    <t>MATERIALES DE SEGURIDAD PÚBLICA</t>
  </si>
  <si>
    <t>PRENDAS DE PROTECCIÓN PARA SEGURIDAD PÚBLICA</t>
  </si>
  <si>
    <t>2.9.1</t>
  </si>
  <si>
    <t>2.9.2</t>
  </si>
  <si>
    <t>2.9.3</t>
  </si>
  <si>
    <t>2.9.4</t>
  </si>
  <si>
    <t>2.9.6</t>
  </si>
  <si>
    <t>HERRAMIENTAS MENORES</t>
  </si>
  <si>
    <t>REFACCIONES Y ACCESORIOS MENORES DE EDIFICIOS</t>
  </si>
  <si>
    <t>REFACCIONES Y ACCESORIOS MENORES DE MOBILIARIO Y EQUIPO DE ADMINISTRACIÓN, EDUCACIONAL Y RECREATIVO</t>
  </si>
  <si>
    <t>REFACCIONES Y ACCESORIOS MENORES DE EQUIPO DE CÓMPUTO Y TECNOLOGÍAS DE LA INFORMACIÓN</t>
  </si>
  <si>
    <t>REFACCIONES Y ACCESORIOS MENORES DE EQUIPO DE TRANSPORTE</t>
  </si>
  <si>
    <t>3.1.1</t>
  </si>
  <si>
    <t>3.1.4</t>
  </si>
  <si>
    <t>ENERGÍA ELÉCTRICA</t>
  </si>
  <si>
    <t>TELEFONÍA TRADICIONAL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</si>
  <si>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</si>
  <si>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</si>
  <si>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</si>
  <si>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</si>
  <si>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</si>
  <si>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</si>
  <si>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</si>
  <si>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</si>
  <si>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</si>
  <si>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</si>
  <si>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</si>
  <si>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</si>
  <si>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</si>
  <si>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3.3.7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</si>
  <si>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</si>
  <si>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</si>
  <si>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</si>
  <si>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</si>
  <si>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</si>
  <si>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</si>
  <si>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</si>
  <si>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PROFESIONALES, CIENTÍFICOS Y TÉCNICOS INTEGRALES</t>
  </si>
  <si>
    <t>3.4.1</t>
  </si>
  <si>
    <t>3.4.5</t>
  </si>
  <si>
    <t>SERVICIOS FINANCIEROS Y BANCARIOS</t>
  </si>
  <si>
    <t>SEGUROS DE BIENES PATRIMONIALES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</si>
  <si>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</si>
  <si>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</si>
  <si>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</si>
  <si>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</si>
  <si>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</si>
  <si>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</si>
  <si>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</si>
  <si>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</si>
  <si>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</si>
  <si>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</si>
  <si>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</si>
  <si>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</si>
  <si>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3.7.2</t>
  </si>
  <si>
    <t>3.7.5</t>
  </si>
  <si>
    <t>3.7.9</t>
  </si>
  <si>
    <t>PASAJES TERRESTRES</t>
  </si>
  <si>
    <t>VIÁTICOS EN EL PAÍS</t>
  </si>
  <si>
    <t>OTROS SERVICIOS DE TRASLADO Y HOSPEDAJE</t>
  </si>
  <si>
    <t>3.8.1</t>
  </si>
  <si>
    <t>3.8.2</t>
  </si>
  <si>
    <t>3.8.3</t>
  </si>
  <si>
    <t>GASTOS DE CEREMONIAL</t>
  </si>
  <si>
    <t>GASTOS DE ORDEN SOCIAL Y CULTURAL</t>
  </si>
  <si>
    <t>CONGRESOS Y CONVENCIONES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</si>
  <si>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</si>
  <si>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</si>
  <si>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</si>
  <si>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</si>
  <si>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</si>
  <si>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</si>
  <si>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</si>
  <si>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</si>
  <si>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</si>
  <si>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4.1.4</t>
  </si>
  <si>
    <t>4.1.5</t>
  </si>
  <si>
    <t>ASIGNACIONES PRESUPUESTARIAS A ÓRGANOS AUTÓNOMOS</t>
  </si>
  <si>
    <t>TRANSFERENCIAS INTERNAS OTORGADAS A ENTIDADES PARAESTATALES NO EMPRESARIALES Y NO FINANCIERAS</t>
  </si>
  <si>
    <t>4.2.4</t>
  </si>
  <si>
    <t>4.3</t>
  </si>
  <si>
    <t>4.4.1</t>
  </si>
  <si>
    <t>4.4.2</t>
  </si>
  <si>
    <t>4.4.3</t>
  </si>
  <si>
    <t>4.4.5</t>
  </si>
  <si>
    <t>TRANSFERENCIAS OTORGADAS A ENTIDADES FEDERATIVAS Y MUNICIPIOS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</si>
  <si>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</si>
  <si>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</si>
  <si>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</si>
  <si>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</si>
  <si>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5.1.1</t>
  </si>
  <si>
    <t>5.1.5</t>
  </si>
  <si>
    <t>5.1.9</t>
  </si>
  <si>
    <t>MUEBLES DE OFICINA Y ESTANTERÍA</t>
  </si>
  <si>
    <t>EQUIPO DE CÓMPUTO Y DE TECNOLOGÍAS DE LA INFORMACIÓN</t>
  </si>
  <si>
    <t>5.2.1</t>
  </si>
  <si>
    <t>5.2.3</t>
  </si>
  <si>
    <t>5.2.9</t>
  </si>
  <si>
    <t>EQUIPOS Y APARATOS AUDIOVISUALES</t>
  </si>
  <si>
    <t>CÁMARAS FOTOGRÁFICAS Y DE VIDEO</t>
  </si>
  <si>
    <t>OTRO MOBILIARIO Y EQUIPO EDUCACIONAL Y RECREATIVO</t>
  </si>
  <si>
    <t>5.4.1</t>
  </si>
  <si>
    <t>VEHÍCULOS Y EQUIPO TERRESTRE</t>
  </si>
  <si>
    <t>5.6.5</t>
  </si>
  <si>
    <t>5.6.7</t>
  </si>
  <si>
    <t>5.6.9</t>
  </si>
  <si>
    <t>EQUIPO DE COMUNICACIÓN Y TELECOMUNICACIÓN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</si>
  <si>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</si>
  <si>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</si>
  <si>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</si>
  <si>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</si>
  <si>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</si>
  <si>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</si>
  <si>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</si>
  <si>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</si>
  <si>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</si>
  <si>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</si>
  <si>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</si>
  <si>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</si>
  <si>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TRABAJOS DE ACABADOS EN EDIFICACIONES Y OTROS TRABAJOS ESPECIALIZADOS</t>
  </si>
  <si>
    <t>CONSTRUCCIÓN DE OBRAS PARA EL ABASTECIMIENTO DE AGUA, PETRÓLEO, GAS, ELECTRICIDAD Y TELECOMUNICACION</t>
  </si>
  <si>
    <t>8.5.3</t>
  </si>
  <si>
    <t>OTROS CONVENIOS</t>
  </si>
  <si>
    <t xml:space="preserve"> EDIFICACIÓN NO HABITACIONAL </t>
  </si>
  <si>
    <t xml:space="preserve"> TRABAJOS DE ACABADOS EN EDIFICACIONES Y OTROS TRABAJOS ESPECIALIZADOS </t>
  </si>
  <si>
    <t xml:space="preserve"> HORAS EXTRAORDINARIAS</t>
  </si>
  <si>
    <t>3.5.2</t>
  </si>
  <si>
    <t xml:space="preserve">INSTALACION REPARACIÓN Y MANTENIMIENTO DE MOBILIARIO Y EQUIPO DE ADMÓN., EDUCACIONAL Y RECR </t>
  </si>
  <si>
    <t xml:space="preserve"> AYUDAS SOCIALES A PERSONAS  </t>
  </si>
  <si>
    <t>2.6.3</t>
  </si>
  <si>
    <t xml:space="preserve">ADEUDOS DE LA ADMINISTRACION ANTERIOR </t>
  </si>
  <si>
    <t xml:space="preserve">DIETAS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</si>
  <si>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</si>
  <si>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</si>
  <si>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</si>
  <si>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>6.1.7</t>
  </si>
  <si>
    <t>CONSTRUCCIÓN DE VÍAS DE COMUNICACIÓN EN PROCESO</t>
  </si>
  <si>
    <t xml:space="preserve">GASTOS DE ORDEN SOCIAL Y CULTURAL </t>
  </si>
  <si>
    <t xml:space="preserve">HONORARIOS ASIMILABLES A SALARIOS </t>
  </si>
  <si>
    <t>1.5.3</t>
  </si>
  <si>
    <t xml:space="preserve">PRESTACIONES Y HABERES DE RETIRO </t>
  </si>
  <si>
    <t>1.6</t>
  </si>
  <si>
    <t>1.6.1</t>
  </si>
  <si>
    <t xml:space="preserve">PREVENCIONES DE CARÁCTER LABORAL ECONOMICA Y DE SEGURIDAD SOCIAL </t>
  </si>
  <si>
    <t>PREVISIONES</t>
  </si>
  <si>
    <t>2.1.3</t>
  </si>
  <si>
    <t xml:space="preserve">MATERIAL ESTADISTICO Y GEOGRAFICO </t>
  </si>
  <si>
    <t>2.2.3</t>
  </si>
  <si>
    <t xml:space="preserve">UTENCILIOS PARA EL SERVICIO DE ALIMENTACION </t>
  </si>
  <si>
    <t>2.4.2</t>
  </si>
  <si>
    <t>2.4.7</t>
  </si>
  <si>
    <t>2.4.8</t>
  </si>
  <si>
    <t xml:space="preserve">ARTICULOS METALICOS PARA LA CONSTRUCCION </t>
  </si>
  <si>
    <t xml:space="preserve">MATERIALES COMPLEMENTARIOS </t>
  </si>
  <si>
    <t xml:space="preserve">PRENDAS DE SEGURIDAD Y PROTECCION PERSONAL </t>
  </si>
  <si>
    <t>2.8</t>
  </si>
  <si>
    <t xml:space="preserve">PRENDAS DE PROTECCION PARA SEGURIDAD PUBLICA </t>
  </si>
  <si>
    <t>2.9.8</t>
  </si>
  <si>
    <t>REFACCIONES Y ACCESORIOS MENORES DE MAQUINARIA Y OTROS EQUIPOS</t>
  </si>
  <si>
    <t>3.1.8</t>
  </si>
  <si>
    <t>SERVICIOS POSTALES Y TELEGRÁFICOS</t>
  </si>
  <si>
    <t>3.4.4</t>
  </si>
  <si>
    <t>SEGUROS DE RESPONSABILIDAD PATRIMONIAL Y FIANZAS</t>
  </si>
  <si>
    <t>3.5.3</t>
  </si>
  <si>
    <t>INSTALACIÓN, REPARACIÓN Y MANTENIMIENTO DE MOBILIARIO Y EQUIPO DE ADMÓN., EDUCACIONAL Y RECREATIVO</t>
  </si>
  <si>
    <t>INSTALACIÓN, REPARACIÓN Y MANTENIMIENTO DE EQUIPO DE CÓMPUTO Y TECNOLOGÍAS DE LA INFORMACIÓN</t>
  </si>
  <si>
    <t>3.5.6</t>
  </si>
  <si>
    <t>REPARACIÓN Y MANTENIMIENTO DE EQUIPO DE DEFENSA Y SEGURIDAD</t>
  </si>
  <si>
    <t xml:space="preserve">VIATICOS EN EL PAIS </t>
  </si>
  <si>
    <t>3.7.8</t>
  </si>
  <si>
    <t>SERVICIOS INTEGRALES DE TRASLADO Y VIÁTICOS</t>
  </si>
  <si>
    <t>5.1.2</t>
  </si>
  <si>
    <t>MUEBLES, EXCEPTO DE OFICINA Y ESTANTERÍA</t>
  </si>
  <si>
    <t>5.6.6</t>
  </si>
  <si>
    <t>EQUIPOS DE GENERACIÓN ELÉCTRICA, APARATOS Y ACCESORIOS ELÉCTRICOS</t>
  </si>
  <si>
    <t>INSTALACIONES Y EQUIPAMIENTO EN CONSTRUCCIONES</t>
  </si>
  <si>
    <t>PREVISIONES DE CARÁCTER LABORAL, ECONÓMICA Y DE SEGURIDAD SOCIAL</t>
  </si>
  <si>
    <t>3</t>
  </si>
  <si>
    <t>3.9</t>
  </si>
  <si>
    <t xml:space="preserve">OTROS SERVICIOS GENERALES </t>
  </si>
  <si>
    <t xml:space="preserve">COMPENSACIONES </t>
  </si>
  <si>
    <t>ARTÍCULOS METÁLICOS PARA LA CONSTRUCCIÓN</t>
  </si>
  <si>
    <t>MATERIALES COMPLEMENTARIOS</t>
  </si>
  <si>
    <t>2.7</t>
  </si>
  <si>
    <t>2.8.1</t>
  </si>
  <si>
    <t xml:space="preserve">SUSTANCIAS Y MATERIALES EXPLOSIVOS </t>
  </si>
  <si>
    <t>2.9</t>
  </si>
  <si>
    <t xml:space="preserve">   HERRAMIENTAS, REFACCIONES Y ACCESORIOS MENORES</t>
  </si>
  <si>
    <t xml:space="preserve">      HERRAMIENTAS MENORES</t>
  </si>
  <si>
    <t xml:space="preserve">      REFACCIONES Y ACCESORIOS MENORES DE EDIFICIOS</t>
  </si>
  <si>
    <t xml:space="preserve">      REFACCIONES Y ACCESORIOS MENORES DE MOBILIARIO Y EQUIPO DE ADMINISTRACIÓN, EDUCACIONAL Y RECREATIVO</t>
  </si>
  <si>
    <t>3.6</t>
  </si>
  <si>
    <t>5.2</t>
  </si>
  <si>
    <t>5.5</t>
  </si>
  <si>
    <t>5.5.1</t>
  </si>
  <si>
    <t>EQUIPO DE DEFENSA Y SEGURIDAD</t>
  </si>
  <si>
    <t xml:space="preserve">OTROS EQUIPOS </t>
  </si>
  <si>
    <t>2.1</t>
  </si>
  <si>
    <t>2.4</t>
  </si>
  <si>
    <t>CEMENTO Y PRODUCTOS DE CONCRETO</t>
  </si>
  <si>
    <t xml:space="preserve">MATERIALES, UTILES DE IMPRESIÓN Y REPRODUCCION </t>
  </si>
  <si>
    <t>3.3</t>
  </si>
  <si>
    <t>1.7</t>
  </si>
  <si>
    <t xml:space="preserve">   ALIMENTOS Y UTENSILIOS</t>
  </si>
  <si>
    <t>UTENSILIOS PARA EL SERVICIO DE ALIMENTACIÓN</t>
  </si>
  <si>
    <t>3.4</t>
  </si>
  <si>
    <t>3.8</t>
  </si>
  <si>
    <t>MUNICIPIO DE MINERAL DE LA REFORMA, HGO.</t>
  </si>
  <si>
    <t>OTROS MOBILIARIOS Y EQUIPOS DE ADMINISTRACIÓN</t>
  </si>
  <si>
    <t>5.4</t>
  </si>
  <si>
    <t>5.4.2</t>
  </si>
  <si>
    <t>CARROCERÍAS Y REMOLQUES</t>
  </si>
  <si>
    <t>2.2.4</t>
  </si>
  <si>
    <t xml:space="preserve">BIENES DE CONSUMO </t>
  </si>
  <si>
    <t>3.2.5</t>
  </si>
  <si>
    <t>ARRENDAMIENTO DE EQUIPO DE TRANSPORTE</t>
  </si>
  <si>
    <t>3.3.5</t>
  </si>
  <si>
    <t>SERVICIOS DE INVESTIGACIÓN CIENTÍFICA Y DESARROLLO</t>
  </si>
  <si>
    <t>5.3</t>
  </si>
  <si>
    <t>5.3.1</t>
  </si>
  <si>
    <t xml:space="preserve">EQUIPO MÉDICO Y DE LABORATORIO </t>
  </si>
  <si>
    <t>5.4.9</t>
  </si>
  <si>
    <t>OTROS EQUIPOS DE TRANSPORTE</t>
  </si>
  <si>
    <t xml:space="preserve">MATERIALES UTILES EQUIPOS MENORES DE TECNOLOGIAS DE LA INFORMACION Y COMUNICACIONES </t>
  </si>
  <si>
    <t xml:space="preserve">OTROS MATERIALES Y ARTICULOS DE CONSTRUCCION Y REPARACION </t>
  </si>
  <si>
    <t xml:space="preserve">EQUIPOS MENORES DE TECNOLOGIAS DE LA INFORMACION Y COMUNICACIONES </t>
  </si>
  <si>
    <t xml:space="preserve">ARTICULOS DEPORTIVOS </t>
  </si>
  <si>
    <t xml:space="preserve">OTRAS PRESTACIONES SOCIALES Y ECONOMICAS </t>
  </si>
  <si>
    <t xml:space="preserve">INDEMNIZACIONES </t>
  </si>
  <si>
    <t xml:space="preserve"> SERVICIOS FINANCIEROS Y BANCARIOS </t>
  </si>
  <si>
    <t xml:space="preserve"> SERVICIOS FINANCIEROS, BANCARIOS Y COMERCIALES </t>
  </si>
  <si>
    <t xml:space="preserve">VESTUARIOS Y UNIFORMES </t>
  </si>
  <si>
    <t>DIVISIÓN DE TERRENOS Y CONSTRUCCIÓN DE  OBRAS DE URBANIZACIÓN</t>
  </si>
  <si>
    <t>3.4.7</t>
  </si>
  <si>
    <t xml:space="preserve">FLETES Y MANIOBRAS 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</si>
  <si>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</si>
  <si>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</si>
  <si>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</si>
  <si>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</si>
  <si>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</si>
  <si>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</si>
  <si>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</si>
  <si>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 xml:space="preserve">PROGRAMA EQUIPO Y MAQUINARIA </t>
  </si>
  <si>
    <t>9.9</t>
  </si>
  <si>
    <t>9.9.1</t>
  </si>
  <si>
    <t>ADEUDOS DE EJERCICIOS FISCALES ANTERIORES (ADEFAS)</t>
  </si>
  <si>
    <t>ADEUDOS DE EJERCICIOS FISCALES ANTERIORES</t>
  </si>
  <si>
    <t xml:space="preserve">ESTIMULOS </t>
  </si>
  <si>
    <t xml:space="preserve">BECAS Y OTRAS AYUDAS PARA PROGRAMAS DE CAPACITACION </t>
  </si>
  <si>
    <t xml:space="preserve">IMPUESTO ESPECIAL SOBRE PRODUCCION Y SERVICIOS (IEPS) </t>
  </si>
  <si>
    <t xml:space="preserve">TRABAJOS DE ACABADOS EN EDIFICACIONES Y OTROS TRABAJOS ESPECIALIZADOS </t>
  </si>
  <si>
    <t>FONDO PARA ESTABILIZACION DE LOS INGRESOS DE LAS ENTIDADES FEDERATIVAS (FEIEF)</t>
  </si>
  <si>
    <t>ESTADO ANALITICO DEL EJERCICIO DEL PRESUPUESTO POR FUENTE DE FINANCIAMIENTO</t>
  </si>
  <si>
    <t>Subejercicio</t>
  </si>
  <si>
    <t>+</t>
  </si>
  <si>
    <t>(6=3-4)</t>
  </si>
  <si>
    <t xml:space="preserve">COG </t>
  </si>
  <si>
    <t>PARTICIPACIÓN POR RECAUDACIÓN OBTENIDA POR IMPUESTO SOBRE LA RENTA</t>
  </si>
  <si>
    <t>APORTACIONES DE SEGURIDAD SOCIAL</t>
  </si>
  <si>
    <t xml:space="preserve">APORTACIONES PARA SEGUROS </t>
  </si>
  <si>
    <t>DEL 01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</si>
</sst>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43" fontId="4" fillId="2" borderId="0" xfId="1" applyFont="1" applyFill="1"/>
    <xf numFmtId="4" fontId="3" fillId="0" borderId="0" xfId="1" applyNumberFormat="1" applyFont="1" applyFill="1"/>
    <xf numFmtId="164" fontId="3" fillId="0" borderId="0" xfId="1" applyNumberFormat="1" applyFont="1" applyFill="1"/>
    <xf numFmtId="43" fontId="4" fillId="0" borderId="0" xfId="1" applyFont="1" applyFill="1"/>
    <xf numFmtId="0" fontId="0" fillId="0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3" fontId="3" fillId="0" borderId="0" xfId="0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43" fontId="7" fillId="0" borderId="0" xfId="0" applyNumberFormat="1" applyFont="1" applyFill="1"/>
    <xf numFmtId="0" fontId="7" fillId="0" borderId="0" xfId="0" applyFont="1" applyFill="1"/>
    <xf numFmtId="49" fontId="3" fillId="0" borderId="0" xfId="1" applyNumberFormat="1" applyFont="1" applyFill="1" applyAlignment="1">
      <alignment horizontal="left"/>
    </xf>
    <xf numFmtId="43" fontId="3" fillId="0" borderId="0" xfId="1" applyFont="1" applyFill="1" applyAlignment="1">
      <alignment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64" fontId="0" fillId="0" borderId="0" xfId="1" applyNumberFormat="1" applyFont="1" applyFill="1"/>
    <xf numFmtId="0" fontId="3" fillId="0" borderId="0" xfId="0" applyFont="1" applyFill="1" applyAlignment="1">
      <alignment horizontal="left"/>
    </xf>
    <xf numFmtId="4" fontId="3" fillId="0" borderId="0" xfId="0" applyNumberFormat="1" applyFont="1" applyFill="1"/>
    <xf numFmtId="43" fontId="3" fillId="0" borderId="0" xfId="0" applyNumberFormat="1" applyFont="1" applyFill="1"/>
    <xf numFmtId="43" fontId="4" fillId="2" borderId="0" xfId="1" applyFont="1" applyFill="1" applyAlignment="1">
      <alignment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/>
    <xf numFmtId="4" fontId="0" fillId="0" borderId="0" xfId="1" applyNumberFormat="1" applyFont="1" applyFill="1"/>
    <xf numFmtId="4" fontId="0" fillId="0" borderId="0" xfId="0" applyNumberFormat="1" applyFont="1" applyFill="1"/>
    <xf numFmtId="43" fontId="4" fillId="2" borderId="0" xfId="1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1" applyNumberFormat="1" applyFont="1" applyFill="1" applyAlignment="1">
      <alignment wrapText="1"/>
    </xf>
    <xf numFmtId="49" fontId="0" fillId="0" borderId="0" xfId="1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43" fontId="0" fillId="0" borderId="0" xfId="0" applyNumberFormat="1" applyFont="1" applyFill="1"/>
    <xf numFmtId="43" fontId="0" fillId="0" borderId="0" xfId="1" applyFont="1" applyFill="1"/>
    <xf numFmtId="49" fontId="0" fillId="0" borderId="0" xfId="0" applyNumberFormat="1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543</xdr:row>
      <xdr:rowOff>47625</xdr:rowOff>
    </xdr:from>
    <xdr:to>
      <xdr:col>7</xdr:col>
      <xdr:colOff>371476</xdr:colOff>
      <xdr:row>559</xdr:row>
      <xdr:rowOff>152400</xdr:rowOff>
    </xdr:to>
    <xdr:sp macro="" textlink="">
      <xdr:nvSpPr>
        <xdr:cNvPr id="3" name="2 CuadroTexto"/>
        <xdr:cNvSpPr txBox="1"/>
      </xdr:nvSpPr>
      <xdr:spPr>
        <a:xfrm>
          <a:off x="609601" y="138483975"/>
          <a:ext cx="9963150" cy="3152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L.C.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OSCAR MARQUEZ CARBAJAL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L.C. NEYDY IVONE GÓMEZ BAÑOS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r>
            <a:rPr lang="es-MX" sz="1100"/>
            <a:t>                                               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3"/>
  <sheetViews>
    <sheetView tabSelected="1" view="pageBreakPreview" zoomScaleNormal="100" zoomScaleSheetLayoutView="100" workbookViewId="0">
      <pane ySplit="6" topLeftCell="A457" activePane="bottomLeft" state="frozen"/>
      <selection activeCell="B26" sqref="B26"/>
      <selection pane="bottomLeft" activeCell="H549" sqref="H549"/>
    </sheetView>
  </sheetViews>
  <sheetFormatPr baseColWidth="10" defaultRowHeight="15" x14ac:dyDescent="0.25"/>
  <cols>
    <col min="1" max="1" width="7.28515625" style="43" customWidth="1"/>
    <col min="2" max="2" width="50.42578125" style="23" customWidth="1"/>
    <col min="3" max="3" width="19" style="5" customWidth="1"/>
    <col min="4" max="4" width="18.85546875" style="5" customWidth="1"/>
    <col min="5" max="5" width="19.28515625" style="5" customWidth="1"/>
    <col min="6" max="6" width="19.140625" style="5" customWidth="1"/>
    <col min="7" max="7" width="19" style="5" customWidth="1"/>
    <col min="8" max="8" width="19.140625" style="5" customWidth="1"/>
    <col min="9" max="10" width="14.42578125" style="5" bestFit="1" customWidth="1"/>
    <col min="11" max="11" width="12.85546875" style="5" bestFit="1" customWidth="1"/>
    <col min="12" max="16384" width="11.42578125" style="5"/>
  </cols>
  <sheetData>
    <row r="1" spans="1:10" x14ac:dyDescent="0.25">
      <c r="A1" s="44" t="s">
        <v>321</v>
      </c>
      <c r="B1" s="44"/>
      <c r="C1" s="44"/>
      <c r="D1" s="44"/>
      <c r="E1" s="44"/>
      <c r="F1" s="44"/>
      <c r="G1" s="44"/>
      <c r="H1" s="44"/>
    </row>
    <row r="2" spans="1:10" x14ac:dyDescent="0.25">
      <c r="A2" s="44" t="s">
        <v>366</v>
      </c>
      <c r="B2" s="44"/>
      <c r="C2" s="44"/>
      <c r="D2" s="44"/>
      <c r="E2" s="44"/>
      <c r="F2" s="44"/>
      <c r="G2" s="44"/>
      <c r="H2" s="44"/>
    </row>
    <row r="3" spans="1:10" ht="27" customHeight="1" x14ac:dyDescent="0.25">
      <c r="A3" s="45" t="s">
        <v>374</v>
      </c>
      <c r="B3" s="45"/>
      <c r="C3" s="45"/>
      <c r="D3" s="45"/>
      <c r="E3" s="45"/>
      <c r="F3" s="45"/>
      <c r="G3" s="45"/>
      <c r="H3" s="45"/>
    </row>
    <row r="4" spans="1:10" s="7" customFormat="1" ht="9.75" customHeight="1" x14ac:dyDescent="0.2">
      <c r="A4" s="49" t="s">
        <v>370</v>
      </c>
      <c r="B4" s="48" t="s">
        <v>0</v>
      </c>
      <c r="C4" s="6" t="s">
        <v>1</v>
      </c>
      <c r="D4" s="6" t="s">
        <v>2</v>
      </c>
      <c r="E4" s="6" t="s">
        <v>1</v>
      </c>
      <c r="F4" s="6" t="s">
        <v>1</v>
      </c>
      <c r="G4" s="6" t="s">
        <v>1</v>
      </c>
      <c r="H4" s="6" t="s">
        <v>367</v>
      </c>
    </row>
    <row r="5" spans="1:10" s="7" customFormat="1" ht="9.75" customHeight="1" x14ac:dyDescent="0.2">
      <c r="A5" s="49"/>
      <c r="B5" s="48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368</v>
      </c>
    </row>
    <row r="6" spans="1:10" s="7" customFormat="1" ht="9.75" customHeight="1" x14ac:dyDescent="0.2">
      <c r="A6" s="49"/>
      <c r="B6" s="48"/>
      <c r="C6" s="6">
        <v>-1</v>
      </c>
      <c r="D6" s="6">
        <v>-2</v>
      </c>
      <c r="E6" s="6" t="s">
        <v>8</v>
      </c>
      <c r="F6" s="6">
        <v>-4</v>
      </c>
      <c r="G6" s="6">
        <v>-5</v>
      </c>
      <c r="H6" s="6" t="s">
        <v>369</v>
      </c>
    </row>
    <row r="7" spans="1:10" ht="11.25" customHeight="1" x14ac:dyDescent="0.25">
      <c r="A7" s="8"/>
      <c r="B7" s="9"/>
      <c r="C7" s="4"/>
      <c r="D7" s="10"/>
      <c r="E7" s="11"/>
      <c r="F7" s="10"/>
      <c r="G7" s="10"/>
      <c r="H7" s="12"/>
    </row>
    <row r="8" spans="1:10" s="16" customFormat="1" ht="15.75" x14ac:dyDescent="0.25">
      <c r="A8" s="13" t="s">
        <v>34</v>
      </c>
      <c r="B8" s="14"/>
      <c r="C8" s="1">
        <f>+C9+C30+C66+C116+C128+C151+C159+C162</f>
        <v>163645594</v>
      </c>
      <c r="D8" s="1">
        <f t="shared" ref="D8:H8" si="0">+D9+D30+D66+D116+D128+D151+D159+D162</f>
        <v>71220.000000000931</v>
      </c>
      <c r="E8" s="1">
        <f t="shared" si="0"/>
        <v>163716814</v>
      </c>
      <c r="F8" s="1">
        <f>+F9+F30+F66+F116+F128+F151+F159+F162</f>
        <v>87750637.290000007</v>
      </c>
      <c r="G8" s="1">
        <f t="shared" si="0"/>
        <v>83310259.769999996</v>
      </c>
      <c r="H8" s="1">
        <f t="shared" si="0"/>
        <v>75966176.709999993</v>
      </c>
      <c r="I8" s="15"/>
      <c r="J8" s="15"/>
    </row>
    <row r="9" spans="1:10" x14ac:dyDescent="0.25">
      <c r="A9" s="17">
        <v>1</v>
      </c>
      <c r="B9" s="18" t="s">
        <v>9</v>
      </c>
      <c r="C9" s="2">
        <f t="shared" ref="C9:H9" si="1">+C10+C13+C15+C22+C28+C26</f>
        <v>27250594</v>
      </c>
      <c r="D9" s="2">
        <f t="shared" si="1"/>
        <v>3790243.52</v>
      </c>
      <c r="E9" s="2">
        <f t="shared" si="1"/>
        <v>31040837.52</v>
      </c>
      <c r="F9" s="2">
        <f>+F10+F13+F15+F22+F28+F26</f>
        <v>13967416.960000001</v>
      </c>
      <c r="G9" s="2">
        <f t="shared" si="1"/>
        <v>13967416.960000001</v>
      </c>
      <c r="H9" s="2">
        <f t="shared" si="1"/>
        <v>17073420.559999999</v>
      </c>
    </row>
    <row r="10" spans="1:10" s="21" customFormat="1" ht="30" x14ac:dyDescent="0.25">
      <c r="A10" s="19">
        <v>1.1000000000000001</v>
      </c>
      <c r="B10" s="20" t="s">
        <v>35</v>
      </c>
      <c r="C10" s="3">
        <f t="shared" ref="C10:H10" si="2">+C11+C12</f>
        <v>5850000</v>
      </c>
      <c r="D10" s="3">
        <f t="shared" si="2"/>
        <v>1500000</v>
      </c>
      <c r="E10" s="3">
        <f t="shared" si="2"/>
        <v>7350000</v>
      </c>
      <c r="F10" s="3">
        <f>+F11+F12</f>
        <v>446960</v>
      </c>
      <c r="G10" s="3">
        <f t="shared" si="2"/>
        <v>446960</v>
      </c>
      <c r="H10" s="3">
        <f t="shared" si="2"/>
        <v>6903040</v>
      </c>
    </row>
    <row r="11" spans="1:10" x14ac:dyDescent="0.25">
      <c r="A11" s="22" t="s">
        <v>62</v>
      </c>
      <c r="B11" s="23" t="s">
        <v>63</v>
      </c>
      <c r="C11" s="24">
        <v>0</v>
      </c>
      <c r="D11" s="24">
        <v>1500000</v>
      </c>
      <c r="E11" s="24">
        <f>+C11+D11</f>
        <v>1500000</v>
      </c>
      <c r="F11" s="24">
        <v>446960</v>
      </c>
      <c r="G11" s="24">
        <f>+F11</f>
        <v>446960</v>
      </c>
      <c r="H11" s="24">
        <f>+E11-F11</f>
        <v>1053040</v>
      </c>
    </row>
    <row r="12" spans="1:10" x14ac:dyDescent="0.25">
      <c r="A12" s="22" t="s">
        <v>64</v>
      </c>
      <c r="B12" s="23" t="s">
        <v>65</v>
      </c>
      <c r="C12" s="24">
        <v>5850000</v>
      </c>
      <c r="D12" s="24">
        <v>0</v>
      </c>
      <c r="E12" s="24">
        <f>+C12+D12</f>
        <v>5850000</v>
      </c>
      <c r="F12" s="24">
        <v>0</v>
      </c>
      <c r="G12" s="24">
        <f>+F12</f>
        <v>0</v>
      </c>
      <c r="H12" s="24">
        <f>+E12-F12</f>
        <v>5850000</v>
      </c>
    </row>
    <row r="13" spans="1:10" s="21" customFormat="1" ht="30" x14ac:dyDescent="0.25">
      <c r="A13" s="19">
        <v>1.2</v>
      </c>
      <c r="B13" s="20" t="s">
        <v>36</v>
      </c>
      <c r="C13" s="3">
        <f>+C14</f>
        <v>13500000</v>
      </c>
      <c r="D13" s="3">
        <f t="shared" ref="D13:H13" si="3">+D14</f>
        <v>1500000</v>
      </c>
      <c r="E13" s="3">
        <f t="shared" si="3"/>
        <v>15000000</v>
      </c>
      <c r="F13" s="3">
        <f t="shared" si="3"/>
        <v>10725319.880000001</v>
      </c>
      <c r="G13" s="3">
        <f t="shared" si="3"/>
        <v>10725319.880000001</v>
      </c>
      <c r="H13" s="3">
        <f t="shared" si="3"/>
        <v>4274680.1199999992</v>
      </c>
    </row>
    <row r="14" spans="1:10" x14ac:dyDescent="0.25">
      <c r="A14" s="22" t="s">
        <v>67</v>
      </c>
      <c r="B14" s="23" t="s">
        <v>68</v>
      </c>
      <c r="C14" s="24">
        <v>13500000</v>
      </c>
      <c r="D14" s="24">
        <v>1500000</v>
      </c>
      <c r="E14" s="24">
        <f>+C14+D14</f>
        <v>15000000</v>
      </c>
      <c r="F14" s="24">
        <v>10725319.880000001</v>
      </c>
      <c r="G14" s="24">
        <f>+F14</f>
        <v>10725319.880000001</v>
      </c>
      <c r="H14" s="24">
        <f>+E14-F14</f>
        <v>4274680.1199999992</v>
      </c>
    </row>
    <row r="15" spans="1:10" s="21" customFormat="1" x14ac:dyDescent="0.25">
      <c r="A15" s="19">
        <v>1.3</v>
      </c>
      <c r="B15" s="20" t="s">
        <v>10</v>
      </c>
      <c r="C15" s="3">
        <f>+C16+C19+C20</f>
        <v>1700594</v>
      </c>
      <c r="D15" s="3">
        <f>+D16+D19+D20+D21</f>
        <v>571220</v>
      </c>
      <c r="E15" s="3">
        <f t="shared" ref="E15:H15" si="4">+E16+E19+E20+E21</f>
        <v>2271814</v>
      </c>
      <c r="F15" s="3">
        <f t="shared" si="4"/>
        <v>524635.25</v>
      </c>
      <c r="G15" s="3">
        <f t="shared" si="4"/>
        <v>524635.25</v>
      </c>
      <c r="H15" s="3">
        <f t="shared" si="4"/>
        <v>1747178.75</v>
      </c>
    </row>
    <row r="16" spans="1:10" s="21" customFormat="1" ht="30" x14ac:dyDescent="0.25">
      <c r="A16" s="25" t="s">
        <v>69</v>
      </c>
      <c r="B16" s="20" t="s">
        <v>70</v>
      </c>
      <c r="C16" s="3">
        <f>+C17+C18</f>
        <v>950000</v>
      </c>
      <c r="D16" s="3">
        <f t="shared" ref="D16:G16" si="5">+D17+D18</f>
        <v>500000</v>
      </c>
      <c r="E16" s="3">
        <f>+E17+E18</f>
        <v>1450000</v>
      </c>
      <c r="F16" s="3">
        <f t="shared" si="5"/>
        <v>110053.08</v>
      </c>
      <c r="G16" s="3">
        <f t="shared" si="5"/>
        <v>110053.08</v>
      </c>
      <c r="H16" s="3">
        <f>+E16-F16</f>
        <v>1339946.92</v>
      </c>
    </row>
    <row r="17" spans="1:10" x14ac:dyDescent="0.25">
      <c r="A17" s="22" t="s">
        <v>73</v>
      </c>
      <c r="B17" s="23" t="s">
        <v>71</v>
      </c>
      <c r="C17" s="24">
        <v>0</v>
      </c>
      <c r="D17" s="24">
        <v>500000</v>
      </c>
      <c r="E17" s="24">
        <f>+C17+D17</f>
        <v>500000</v>
      </c>
      <c r="F17" s="24">
        <v>110053.08</v>
      </c>
      <c r="G17" s="24">
        <f>+F17</f>
        <v>110053.08</v>
      </c>
      <c r="H17" s="24">
        <f>+E17-F17</f>
        <v>389946.92</v>
      </c>
    </row>
    <row r="18" spans="1:10" x14ac:dyDescent="0.25">
      <c r="A18" s="22" t="s">
        <v>74</v>
      </c>
      <c r="B18" s="23" t="s">
        <v>246</v>
      </c>
      <c r="C18" s="24">
        <v>950000</v>
      </c>
      <c r="D18" s="24">
        <v>0</v>
      </c>
      <c r="E18" s="24">
        <f>+C18+D18</f>
        <v>950000</v>
      </c>
      <c r="F18" s="24">
        <v>0</v>
      </c>
      <c r="G18" s="24">
        <f>+F18</f>
        <v>0</v>
      </c>
      <c r="H18" s="24">
        <f>+E18-F18</f>
        <v>950000</v>
      </c>
    </row>
    <row r="19" spans="1:10" x14ac:dyDescent="0.25">
      <c r="A19" s="22" t="s">
        <v>75</v>
      </c>
      <c r="B19" s="23" t="s">
        <v>76</v>
      </c>
      <c r="C19" s="24">
        <v>750594</v>
      </c>
      <c r="D19" s="24">
        <v>71220</v>
      </c>
      <c r="E19" s="24">
        <f t="shared" ref="E19" si="6">+C19+D19</f>
        <v>821814</v>
      </c>
      <c r="F19" s="24">
        <v>414582.17</v>
      </c>
      <c r="G19" s="24">
        <f t="shared" ref="G19" si="7">+F19</f>
        <v>414582.17</v>
      </c>
      <c r="H19" s="24">
        <f t="shared" ref="H19" si="8">+E19-F19</f>
        <v>407231.83</v>
      </c>
    </row>
    <row r="20" spans="1:10" x14ac:dyDescent="0.25">
      <c r="A20" s="22" t="s">
        <v>77</v>
      </c>
      <c r="B20" s="23" t="s">
        <v>78</v>
      </c>
      <c r="C20" s="24">
        <v>0</v>
      </c>
      <c r="D20" s="24">
        <v>0</v>
      </c>
      <c r="E20" s="24">
        <f>+C20+D20</f>
        <v>0</v>
      </c>
      <c r="F20" s="24">
        <v>0</v>
      </c>
      <c r="G20" s="24">
        <f>+F20</f>
        <v>0</v>
      </c>
      <c r="H20" s="24">
        <f>+E20-F20</f>
        <v>0</v>
      </c>
    </row>
    <row r="21" spans="1:10" x14ac:dyDescent="0.25">
      <c r="A21" s="22" t="s">
        <v>353</v>
      </c>
      <c r="B21" s="23" t="s">
        <v>354</v>
      </c>
      <c r="C21" s="24">
        <v>0</v>
      </c>
      <c r="D21" s="24">
        <v>0</v>
      </c>
      <c r="E21" s="24">
        <f>+C21+D21</f>
        <v>0</v>
      </c>
      <c r="F21" s="24">
        <v>0</v>
      </c>
      <c r="G21" s="24">
        <f>+F21</f>
        <v>0</v>
      </c>
      <c r="H21" s="24">
        <f>+E21-F21</f>
        <v>0</v>
      </c>
    </row>
    <row r="22" spans="1:10" s="21" customFormat="1" x14ac:dyDescent="0.25">
      <c r="A22" s="19">
        <v>1.5</v>
      </c>
      <c r="B22" s="20" t="s">
        <v>12</v>
      </c>
      <c r="C22" s="3">
        <f>+C23+C25+C24</f>
        <v>6200000</v>
      </c>
      <c r="D22" s="3">
        <f t="shared" ref="D22:H22" si="9">+D23+D25+D24</f>
        <v>219023.52</v>
      </c>
      <c r="E22" s="3">
        <f t="shared" si="9"/>
        <v>6419023.5199999996</v>
      </c>
      <c r="F22" s="3">
        <f>+F23+F25+F24</f>
        <v>2270501.83</v>
      </c>
      <c r="G22" s="3">
        <f t="shared" si="9"/>
        <v>2270501.83</v>
      </c>
      <c r="H22" s="3">
        <f t="shared" si="9"/>
        <v>4148521.69</v>
      </c>
    </row>
    <row r="23" spans="1:10" x14ac:dyDescent="0.25">
      <c r="A23" s="22" t="s">
        <v>80</v>
      </c>
      <c r="B23" s="23" t="s">
        <v>81</v>
      </c>
      <c r="C23" s="24">
        <v>6000000</v>
      </c>
      <c r="D23" s="24">
        <v>73007.839999999997</v>
      </c>
      <c r="E23" s="24">
        <f t="shared" ref="E23:E25" si="10">+C23+D23</f>
        <v>6073007.8399999999</v>
      </c>
      <c r="F23" s="24">
        <v>2269749.83</v>
      </c>
      <c r="G23" s="24">
        <f t="shared" ref="G23:G25" si="11">+F23</f>
        <v>2269749.83</v>
      </c>
      <c r="H23" s="24">
        <f t="shared" ref="H23:H25" si="12">+E23-F23</f>
        <v>3803258.01</v>
      </c>
    </row>
    <row r="24" spans="1:10" x14ac:dyDescent="0.25">
      <c r="A24" s="22" t="s">
        <v>253</v>
      </c>
      <c r="B24" s="23" t="s">
        <v>254</v>
      </c>
      <c r="C24" s="24">
        <v>0</v>
      </c>
      <c r="D24" s="24">
        <v>0</v>
      </c>
      <c r="E24" s="24">
        <f t="shared" si="10"/>
        <v>0</v>
      </c>
      <c r="F24" s="24">
        <v>0</v>
      </c>
      <c r="G24" s="24">
        <f t="shared" si="11"/>
        <v>0</v>
      </c>
      <c r="H24" s="24">
        <f t="shared" si="12"/>
        <v>0</v>
      </c>
    </row>
    <row r="25" spans="1:10" x14ac:dyDescent="0.25">
      <c r="A25" s="22" t="s">
        <v>82</v>
      </c>
      <c r="B25" s="23" t="s">
        <v>12</v>
      </c>
      <c r="C25" s="24">
        <v>200000</v>
      </c>
      <c r="D25" s="24">
        <v>146015.67999999999</v>
      </c>
      <c r="E25" s="24">
        <f t="shared" si="10"/>
        <v>346015.68</v>
      </c>
      <c r="F25" s="24">
        <v>752</v>
      </c>
      <c r="G25" s="24">
        <f t="shared" si="11"/>
        <v>752</v>
      </c>
      <c r="H25" s="24">
        <f t="shared" si="12"/>
        <v>345263.68</v>
      </c>
    </row>
    <row r="26" spans="1:10" s="21" customFormat="1" x14ac:dyDescent="0.25">
      <c r="A26" s="19" t="s">
        <v>255</v>
      </c>
      <c r="B26" s="20" t="s">
        <v>258</v>
      </c>
      <c r="C26" s="3">
        <f>+C27</f>
        <v>0</v>
      </c>
      <c r="D26" s="3">
        <f t="shared" ref="C26:H28" si="13">+D27</f>
        <v>0</v>
      </c>
      <c r="E26" s="3">
        <f>+E27</f>
        <v>0</v>
      </c>
      <c r="F26" s="3">
        <f t="shared" si="13"/>
        <v>0</v>
      </c>
      <c r="G26" s="3">
        <f t="shared" si="13"/>
        <v>0</v>
      </c>
      <c r="H26" s="3">
        <f t="shared" si="13"/>
        <v>0</v>
      </c>
    </row>
    <row r="27" spans="1:10" ht="30" x14ac:dyDescent="0.25">
      <c r="A27" s="22" t="s">
        <v>256</v>
      </c>
      <c r="B27" s="23" t="s">
        <v>257</v>
      </c>
      <c r="C27" s="24">
        <v>0</v>
      </c>
      <c r="D27" s="24">
        <v>0</v>
      </c>
      <c r="E27" s="24">
        <f>+C27+D27</f>
        <v>0</v>
      </c>
      <c r="F27" s="24">
        <v>0</v>
      </c>
      <c r="G27" s="24">
        <f>+F27</f>
        <v>0</v>
      </c>
      <c r="H27" s="24">
        <f>+E27-F27</f>
        <v>0</v>
      </c>
    </row>
    <row r="28" spans="1:10" s="21" customFormat="1" x14ac:dyDescent="0.25">
      <c r="A28" s="19">
        <v>1.7</v>
      </c>
      <c r="B28" s="20" t="s">
        <v>13</v>
      </c>
      <c r="C28" s="3">
        <f t="shared" si="13"/>
        <v>0</v>
      </c>
      <c r="D28" s="3">
        <f t="shared" si="13"/>
        <v>0</v>
      </c>
      <c r="E28" s="3">
        <f>+E29</f>
        <v>0</v>
      </c>
      <c r="F28" s="3">
        <f t="shared" si="13"/>
        <v>0</v>
      </c>
      <c r="G28" s="3">
        <f t="shared" si="13"/>
        <v>0</v>
      </c>
      <c r="H28" s="3">
        <f t="shared" si="13"/>
        <v>0</v>
      </c>
    </row>
    <row r="29" spans="1:10" x14ac:dyDescent="0.25">
      <c r="A29" s="22" t="s">
        <v>83</v>
      </c>
      <c r="B29" s="23" t="s">
        <v>84</v>
      </c>
      <c r="C29" s="24">
        <v>0</v>
      </c>
      <c r="D29" s="24">
        <v>0</v>
      </c>
      <c r="E29" s="24">
        <f>+C29+D29</f>
        <v>0</v>
      </c>
      <c r="F29" s="24">
        <v>0</v>
      </c>
      <c r="G29" s="24">
        <f>+F29</f>
        <v>0</v>
      </c>
      <c r="H29" s="24">
        <f>+E29-F29</f>
        <v>0</v>
      </c>
    </row>
    <row r="30" spans="1:10" s="21" customFormat="1" x14ac:dyDescent="0.25">
      <c r="A30" s="17">
        <v>2</v>
      </c>
      <c r="B30" s="18" t="s">
        <v>14</v>
      </c>
      <c r="C30" s="2">
        <f t="shared" ref="C30:H30" si="14">+C31+C39+C43+C48+C50+C53+C59+C57</f>
        <v>28585000</v>
      </c>
      <c r="D30" s="2">
        <f t="shared" si="14"/>
        <v>4074457.6100000003</v>
      </c>
      <c r="E30" s="2">
        <f t="shared" si="14"/>
        <v>32659457.609999999</v>
      </c>
      <c r="F30" s="2">
        <f t="shared" si="14"/>
        <v>16666471.32</v>
      </c>
      <c r="G30" s="2">
        <f t="shared" si="14"/>
        <v>16166766.959999997</v>
      </c>
      <c r="H30" s="2">
        <f t="shared" si="14"/>
        <v>15992986.289999999</v>
      </c>
      <c r="I30" s="26"/>
      <c r="J30" s="26"/>
    </row>
    <row r="31" spans="1:10" s="21" customFormat="1" ht="30" x14ac:dyDescent="0.25">
      <c r="A31" s="25">
        <v>2.1</v>
      </c>
      <c r="B31" s="20" t="s">
        <v>58</v>
      </c>
      <c r="C31" s="3">
        <f>+C32+C33+C35+C36+C37+C38+C34</f>
        <v>6860000</v>
      </c>
      <c r="D31" s="3">
        <f t="shared" ref="D31:H31" si="15">+D32+D33+D35+D36+D37+D38+D34</f>
        <v>1090959.76</v>
      </c>
      <c r="E31" s="3">
        <f t="shared" si="15"/>
        <v>7950959.7599999998</v>
      </c>
      <c r="F31" s="3">
        <f t="shared" si="15"/>
        <v>3201366.42</v>
      </c>
      <c r="G31" s="3">
        <f t="shared" si="15"/>
        <v>3201366.42</v>
      </c>
      <c r="H31" s="3">
        <f t="shared" si="15"/>
        <v>4749593.34</v>
      </c>
      <c r="J31" s="26"/>
    </row>
    <row r="32" spans="1:10" x14ac:dyDescent="0.25">
      <c r="A32" s="22" t="s">
        <v>85</v>
      </c>
      <c r="B32" s="23" t="s">
        <v>91</v>
      </c>
      <c r="C32" s="24">
        <v>3200000</v>
      </c>
      <c r="D32" s="24">
        <v>73007.839999999997</v>
      </c>
      <c r="E32" s="24">
        <f t="shared" ref="E32:E38" si="16">+C32+D32</f>
        <v>3273007.84</v>
      </c>
      <c r="F32" s="24">
        <v>1766844.88</v>
      </c>
      <c r="G32" s="24">
        <f t="shared" ref="G32:G38" si="17">+F32</f>
        <v>1766844.88</v>
      </c>
      <c r="H32" s="24">
        <f t="shared" ref="H32:H38" si="18">+E32-F32</f>
        <v>1506162.96</v>
      </c>
    </row>
    <row r="33" spans="1:8" x14ac:dyDescent="0.25">
      <c r="A33" s="22" t="s">
        <v>86</v>
      </c>
      <c r="B33" s="23" t="s">
        <v>92</v>
      </c>
      <c r="C33" s="24">
        <v>2600000</v>
      </c>
      <c r="D33" s="24">
        <v>11957.04</v>
      </c>
      <c r="E33" s="24">
        <f t="shared" si="16"/>
        <v>2611957.04</v>
      </c>
      <c r="F33" s="24">
        <v>689891.83</v>
      </c>
      <c r="G33" s="24">
        <f t="shared" si="17"/>
        <v>689891.83</v>
      </c>
      <c r="H33" s="24">
        <f t="shared" si="18"/>
        <v>1922065.21</v>
      </c>
    </row>
    <row r="34" spans="1:8" x14ac:dyDescent="0.25">
      <c r="A34" s="22" t="s">
        <v>259</v>
      </c>
      <c r="B34" s="23" t="s">
        <v>260</v>
      </c>
      <c r="C34" s="24">
        <v>0</v>
      </c>
      <c r="D34" s="24">
        <v>0</v>
      </c>
      <c r="E34" s="24">
        <f t="shared" si="16"/>
        <v>0</v>
      </c>
      <c r="F34" s="24">
        <v>0</v>
      </c>
      <c r="G34" s="24">
        <f t="shared" si="17"/>
        <v>0</v>
      </c>
      <c r="H34" s="24">
        <f t="shared" si="18"/>
        <v>0</v>
      </c>
    </row>
    <row r="35" spans="1:8" ht="30" x14ac:dyDescent="0.25">
      <c r="A35" s="22" t="s">
        <v>87</v>
      </c>
      <c r="B35" s="23" t="s">
        <v>93</v>
      </c>
      <c r="C35" s="24">
        <v>560000</v>
      </c>
      <c r="D35" s="24">
        <v>5994.88</v>
      </c>
      <c r="E35" s="24">
        <f t="shared" si="16"/>
        <v>565994.88</v>
      </c>
      <c r="F35" s="24">
        <v>270186.46999999997</v>
      </c>
      <c r="G35" s="24">
        <f t="shared" si="17"/>
        <v>270186.46999999997</v>
      </c>
      <c r="H35" s="24">
        <f t="shared" si="18"/>
        <v>295808.41000000003</v>
      </c>
    </row>
    <row r="36" spans="1:8" x14ac:dyDescent="0.25">
      <c r="A36" s="22" t="s">
        <v>88</v>
      </c>
      <c r="B36" s="23" t="s">
        <v>94</v>
      </c>
      <c r="C36" s="24">
        <v>0</v>
      </c>
      <c r="D36" s="24">
        <v>0</v>
      </c>
      <c r="E36" s="24">
        <f t="shared" si="16"/>
        <v>0</v>
      </c>
      <c r="F36" s="24">
        <v>0</v>
      </c>
      <c r="G36" s="24">
        <f t="shared" si="17"/>
        <v>0</v>
      </c>
      <c r="H36" s="24">
        <f t="shared" si="18"/>
        <v>0</v>
      </c>
    </row>
    <row r="37" spans="1:8" x14ac:dyDescent="0.25">
      <c r="A37" s="22" t="s">
        <v>89</v>
      </c>
      <c r="B37" s="23" t="s">
        <v>95</v>
      </c>
      <c r="C37" s="24">
        <v>500000</v>
      </c>
      <c r="D37" s="24">
        <v>1000000</v>
      </c>
      <c r="E37" s="24">
        <f t="shared" si="16"/>
        <v>1500000</v>
      </c>
      <c r="F37" s="24">
        <v>474443.24</v>
      </c>
      <c r="G37" s="24">
        <f t="shared" si="17"/>
        <v>474443.24</v>
      </c>
      <c r="H37" s="24">
        <f t="shared" si="18"/>
        <v>1025556.76</v>
      </c>
    </row>
    <row r="38" spans="1:8" x14ac:dyDescent="0.25">
      <c r="A38" s="22" t="s">
        <v>90</v>
      </c>
      <c r="B38" s="23" t="s">
        <v>96</v>
      </c>
      <c r="C38" s="24">
        <v>0</v>
      </c>
      <c r="D38" s="24">
        <v>0</v>
      </c>
      <c r="E38" s="24">
        <f t="shared" si="16"/>
        <v>0</v>
      </c>
      <c r="F38" s="24">
        <v>0</v>
      </c>
      <c r="G38" s="24">
        <f t="shared" si="17"/>
        <v>0</v>
      </c>
      <c r="H38" s="24">
        <f t="shared" si="18"/>
        <v>0</v>
      </c>
    </row>
    <row r="39" spans="1:8" s="21" customFormat="1" x14ac:dyDescent="0.25">
      <c r="A39" s="19">
        <v>2.2000000000000002</v>
      </c>
      <c r="B39" s="20" t="s">
        <v>15</v>
      </c>
      <c r="C39" s="3">
        <f>+C40+C41+C42</f>
        <v>700000</v>
      </c>
      <c r="D39" s="3">
        <f t="shared" ref="D39" si="19">+D40+D41+D42</f>
        <v>21098.6</v>
      </c>
      <c r="E39" s="3">
        <f>+E40+E41+E42</f>
        <v>721098.6</v>
      </c>
      <c r="F39" s="3">
        <f t="shared" ref="F39" si="20">+F40+F41+F42</f>
        <v>394029.88</v>
      </c>
      <c r="G39" s="3">
        <f t="shared" ref="G39:H39" si="21">+G40+G41+G42</f>
        <v>394029.88</v>
      </c>
      <c r="H39" s="3">
        <f t="shared" si="21"/>
        <v>327068.71999999997</v>
      </c>
    </row>
    <row r="40" spans="1:8" x14ac:dyDescent="0.25">
      <c r="A40" s="22" t="s">
        <v>97</v>
      </c>
      <c r="B40" s="23" t="s">
        <v>98</v>
      </c>
      <c r="C40" s="24">
        <v>700000</v>
      </c>
      <c r="D40" s="24">
        <v>21098.6</v>
      </c>
      <c r="E40" s="24">
        <f>+C40+D40</f>
        <v>721098.6</v>
      </c>
      <c r="F40" s="24">
        <v>394029.88</v>
      </c>
      <c r="G40" s="24">
        <f>+F40</f>
        <v>394029.88</v>
      </c>
      <c r="H40" s="24">
        <f>+E40-F40</f>
        <v>327068.71999999997</v>
      </c>
    </row>
    <row r="41" spans="1:8" x14ac:dyDescent="0.25">
      <c r="A41" s="22" t="s">
        <v>261</v>
      </c>
      <c r="B41" s="23" t="s">
        <v>262</v>
      </c>
      <c r="C41" s="24">
        <v>0</v>
      </c>
      <c r="D41" s="24">
        <v>0</v>
      </c>
      <c r="E41" s="24">
        <f>+C41+D41</f>
        <v>0</v>
      </c>
      <c r="F41" s="24">
        <v>0</v>
      </c>
      <c r="G41" s="24">
        <f>+F41</f>
        <v>0</v>
      </c>
      <c r="H41" s="24">
        <f>+E41-F41</f>
        <v>0</v>
      </c>
    </row>
    <row r="42" spans="1:8" x14ac:dyDescent="0.25">
      <c r="A42" s="22" t="s">
        <v>326</v>
      </c>
      <c r="B42" s="23" t="s">
        <v>327</v>
      </c>
      <c r="C42" s="24">
        <v>0</v>
      </c>
      <c r="D42" s="24">
        <v>0</v>
      </c>
      <c r="E42" s="24">
        <f>+C42+D42</f>
        <v>0</v>
      </c>
      <c r="F42" s="24">
        <v>0</v>
      </c>
      <c r="G42" s="24">
        <f>+F42</f>
        <v>0</v>
      </c>
      <c r="H42" s="24">
        <f>+E42-F42</f>
        <v>0</v>
      </c>
    </row>
    <row r="43" spans="1:8" s="21" customFormat="1" ht="30" x14ac:dyDescent="0.25">
      <c r="A43" s="19">
        <v>2.4</v>
      </c>
      <c r="B43" s="20" t="s">
        <v>37</v>
      </c>
      <c r="C43" s="3">
        <f>+C44+C47+C45+C46</f>
        <v>5365000</v>
      </c>
      <c r="D43" s="3">
        <f t="shared" ref="D43:H43" si="22">+D44+D47+D45+D46</f>
        <v>1007551.25</v>
      </c>
      <c r="E43" s="3">
        <f t="shared" si="22"/>
        <v>6372551.25</v>
      </c>
      <c r="F43" s="3">
        <f t="shared" si="22"/>
        <v>4080534.33</v>
      </c>
      <c r="G43" s="3">
        <f t="shared" si="22"/>
        <v>3580829.97</v>
      </c>
      <c r="H43" s="3">
        <f t="shared" si="22"/>
        <v>2292016.92</v>
      </c>
    </row>
    <row r="44" spans="1:8" x14ac:dyDescent="0.25">
      <c r="A44" s="22" t="s">
        <v>99</v>
      </c>
      <c r="B44" s="23" t="s">
        <v>101</v>
      </c>
      <c r="C44" s="24">
        <v>5000000</v>
      </c>
      <c r="D44" s="24">
        <v>1022551.25</v>
      </c>
      <c r="E44" s="24">
        <f t="shared" ref="E44:E47" si="23">+C44+D44</f>
        <v>6022551.25</v>
      </c>
      <c r="F44" s="24">
        <v>4048273.17</v>
      </c>
      <c r="G44" s="24">
        <v>3548568.81</v>
      </c>
      <c r="H44" s="24">
        <f t="shared" ref="H44:H47" si="24">+E44-F44</f>
        <v>1974278.08</v>
      </c>
    </row>
    <row r="45" spans="1:8" x14ac:dyDescent="0.25">
      <c r="A45" s="22" t="s">
        <v>264</v>
      </c>
      <c r="B45" s="23" t="s">
        <v>266</v>
      </c>
      <c r="C45" s="24">
        <v>0</v>
      </c>
      <c r="D45" s="24">
        <v>0</v>
      </c>
      <c r="E45" s="24">
        <f t="shared" si="23"/>
        <v>0</v>
      </c>
      <c r="F45" s="24">
        <v>0</v>
      </c>
      <c r="G45" s="24">
        <f t="shared" ref="G45:G47" si="25">+F45</f>
        <v>0</v>
      </c>
      <c r="H45" s="24">
        <f t="shared" si="24"/>
        <v>0</v>
      </c>
    </row>
    <row r="46" spans="1:8" x14ac:dyDescent="0.25">
      <c r="A46" s="22" t="s">
        <v>265</v>
      </c>
      <c r="B46" s="23" t="s">
        <v>267</v>
      </c>
      <c r="C46" s="24">
        <v>15000</v>
      </c>
      <c r="D46" s="24">
        <v>-15000</v>
      </c>
      <c r="E46" s="24">
        <f t="shared" si="23"/>
        <v>0</v>
      </c>
      <c r="F46" s="24">
        <v>0</v>
      </c>
      <c r="G46" s="24">
        <f t="shared" si="25"/>
        <v>0</v>
      </c>
      <c r="H46" s="24">
        <f t="shared" si="24"/>
        <v>0</v>
      </c>
    </row>
    <row r="47" spans="1:8" ht="30" x14ac:dyDescent="0.25">
      <c r="A47" s="22" t="s">
        <v>100</v>
      </c>
      <c r="B47" s="23" t="s">
        <v>102</v>
      </c>
      <c r="C47" s="24">
        <v>350000</v>
      </c>
      <c r="D47" s="24">
        <v>0</v>
      </c>
      <c r="E47" s="24">
        <f t="shared" si="23"/>
        <v>350000</v>
      </c>
      <c r="F47" s="24">
        <v>32261.16</v>
      </c>
      <c r="G47" s="24">
        <f t="shared" si="25"/>
        <v>32261.16</v>
      </c>
      <c r="H47" s="24">
        <f t="shared" si="24"/>
        <v>317738.84000000003</v>
      </c>
    </row>
    <row r="48" spans="1:8" s="21" customFormat="1" ht="30" x14ac:dyDescent="0.25">
      <c r="A48" s="19">
        <v>2.5</v>
      </c>
      <c r="B48" s="20" t="s">
        <v>38</v>
      </c>
      <c r="C48" s="3">
        <f>+C49</f>
        <v>860000</v>
      </c>
      <c r="D48" s="3">
        <f>+D49</f>
        <v>640000</v>
      </c>
      <c r="E48" s="3">
        <f>+E49</f>
        <v>1500000</v>
      </c>
      <c r="F48" s="3">
        <f t="shared" ref="F48:G48" si="26">+F49</f>
        <v>1122313.52</v>
      </c>
      <c r="G48" s="3">
        <f t="shared" si="26"/>
        <v>1122313.52</v>
      </c>
      <c r="H48" s="3">
        <f>+H49</f>
        <v>377686.48</v>
      </c>
    </row>
    <row r="49" spans="1:8" x14ac:dyDescent="0.25">
      <c r="A49" s="22" t="s">
        <v>103</v>
      </c>
      <c r="B49" s="23" t="s">
        <v>104</v>
      </c>
      <c r="C49" s="24">
        <v>860000</v>
      </c>
      <c r="D49" s="24">
        <v>640000</v>
      </c>
      <c r="E49" s="24">
        <f>+C49+D49</f>
        <v>1500000</v>
      </c>
      <c r="F49" s="24">
        <v>1122313.52</v>
      </c>
      <c r="G49" s="24">
        <f>+F49</f>
        <v>1122313.52</v>
      </c>
      <c r="H49" s="24">
        <f>+E49-F49</f>
        <v>377686.48</v>
      </c>
    </row>
    <row r="50" spans="1:8" s="21" customFormat="1" x14ac:dyDescent="0.25">
      <c r="A50" s="19">
        <v>2.6</v>
      </c>
      <c r="B50" s="20" t="s">
        <v>16</v>
      </c>
      <c r="C50" s="3">
        <f>+C51+C52</f>
        <v>13000000</v>
      </c>
      <c r="D50" s="3">
        <f t="shared" ref="D50:G50" si="27">+D51+D52</f>
        <v>-1000000</v>
      </c>
      <c r="E50" s="3">
        <f>+E51+E52</f>
        <v>12000000</v>
      </c>
      <c r="F50" s="3">
        <f t="shared" si="27"/>
        <v>5319676.45</v>
      </c>
      <c r="G50" s="3">
        <f t="shared" si="27"/>
        <v>5319676.45</v>
      </c>
      <c r="H50" s="3">
        <f>+H51+H52</f>
        <v>6680323.5499999998</v>
      </c>
    </row>
    <row r="51" spans="1:8" x14ac:dyDescent="0.25">
      <c r="A51" s="22" t="s">
        <v>105</v>
      </c>
      <c r="B51" s="23" t="s">
        <v>16</v>
      </c>
      <c r="C51" s="24">
        <v>13000000</v>
      </c>
      <c r="D51" s="24">
        <v>-1000000</v>
      </c>
      <c r="E51" s="24">
        <f>+C51+D51</f>
        <v>12000000</v>
      </c>
      <c r="F51" s="24">
        <v>5319676.45</v>
      </c>
      <c r="G51" s="24">
        <f>+F51</f>
        <v>5319676.45</v>
      </c>
      <c r="H51" s="24">
        <f>+E51-F51</f>
        <v>6680323.5499999998</v>
      </c>
    </row>
    <row r="52" spans="1:8" x14ac:dyDescent="0.25">
      <c r="A52" s="22" t="s">
        <v>243</v>
      </c>
      <c r="B52" s="23" t="s">
        <v>244</v>
      </c>
      <c r="C52" s="24">
        <v>0</v>
      </c>
      <c r="D52" s="24">
        <v>0</v>
      </c>
      <c r="E52" s="24">
        <f>+C52+D52</f>
        <v>0</v>
      </c>
      <c r="F52" s="24">
        <v>0</v>
      </c>
      <c r="G52" s="24">
        <f t="shared" ref="G52" si="28">+F52</f>
        <v>0</v>
      </c>
      <c r="H52" s="24">
        <f t="shared" ref="H52" si="29">+E52-G52</f>
        <v>0</v>
      </c>
    </row>
    <row r="53" spans="1:8" s="21" customFormat="1" ht="30" x14ac:dyDescent="0.25">
      <c r="A53" s="19">
        <v>2.7</v>
      </c>
      <c r="B53" s="20" t="s">
        <v>39</v>
      </c>
      <c r="C53" s="3">
        <f>+C54+C56+C55</f>
        <v>1200000</v>
      </c>
      <c r="D53" s="3">
        <f t="shared" ref="D53:H53" si="30">+D54+D56+D55</f>
        <v>2014848</v>
      </c>
      <c r="E53" s="3">
        <f t="shared" si="30"/>
        <v>3214848</v>
      </c>
      <c r="F53" s="3">
        <f t="shared" si="30"/>
        <v>2117605.52</v>
      </c>
      <c r="G53" s="3">
        <f t="shared" si="30"/>
        <v>2117605.52</v>
      </c>
      <c r="H53" s="3">
        <f t="shared" si="30"/>
        <v>1097242.48</v>
      </c>
    </row>
    <row r="54" spans="1:8" x14ac:dyDescent="0.25">
      <c r="A54" s="22" t="s">
        <v>106</v>
      </c>
      <c r="B54" s="23" t="s">
        <v>109</v>
      </c>
      <c r="C54" s="24">
        <v>1000000</v>
      </c>
      <c r="D54" s="24">
        <v>2000000</v>
      </c>
      <c r="E54" s="24">
        <f t="shared" ref="E54:E56" si="31">+C54+D54</f>
        <v>3000000</v>
      </c>
      <c r="F54" s="24">
        <v>2102757.52</v>
      </c>
      <c r="G54" s="24">
        <f t="shared" ref="G54:G56" si="32">+F54</f>
        <v>2102757.52</v>
      </c>
      <c r="H54" s="24">
        <f t="shared" ref="H54:H56" si="33">+E54-F54</f>
        <v>897242.48</v>
      </c>
    </row>
    <row r="55" spans="1:8" x14ac:dyDescent="0.25">
      <c r="A55" s="22" t="s">
        <v>107</v>
      </c>
      <c r="B55" s="23" t="s">
        <v>268</v>
      </c>
      <c r="C55" s="24">
        <v>50000</v>
      </c>
      <c r="D55" s="24">
        <v>0</v>
      </c>
      <c r="E55" s="24">
        <f t="shared" si="31"/>
        <v>50000</v>
      </c>
      <c r="F55" s="24">
        <v>0</v>
      </c>
      <c r="G55" s="24">
        <f t="shared" si="32"/>
        <v>0</v>
      </c>
      <c r="H55" s="24">
        <f t="shared" si="33"/>
        <v>50000</v>
      </c>
    </row>
    <row r="56" spans="1:8" x14ac:dyDescent="0.25">
      <c r="A56" s="22" t="s">
        <v>108</v>
      </c>
      <c r="B56" s="23" t="s">
        <v>111</v>
      </c>
      <c r="C56" s="24">
        <v>150000</v>
      </c>
      <c r="D56" s="24">
        <v>14848</v>
      </c>
      <c r="E56" s="24">
        <f t="shared" si="31"/>
        <v>164848</v>
      </c>
      <c r="F56" s="24">
        <v>14848</v>
      </c>
      <c r="G56" s="24">
        <f t="shared" si="32"/>
        <v>14848</v>
      </c>
      <c r="H56" s="24">
        <f t="shared" si="33"/>
        <v>150000</v>
      </c>
    </row>
    <row r="57" spans="1:8" s="21" customFormat="1" x14ac:dyDescent="0.25">
      <c r="A57" s="19" t="s">
        <v>269</v>
      </c>
      <c r="B57" s="20" t="s">
        <v>17</v>
      </c>
      <c r="C57" s="3">
        <f>+C58</f>
        <v>0</v>
      </c>
      <c r="D57" s="3">
        <f t="shared" ref="D57:H57" si="34">+D58</f>
        <v>0</v>
      </c>
      <c r="E57" s="3">
        <f t="shared" si="34"/>
        <v>0</v>
      </c>
      <c r="F57" s="3">
        <f t="shared" si="34"/>
        <v>0</v>
      </c>
      <c r="G57" s="3">
        <f t="shared" si="34"/>
        <v>0</v>
      </c>
      <c r="H57" s="3">
        <f t="shared" si="34"/>
        <v>0</v>
      </c>
    </row>
    <row r="58" spans="1:8" x14ac:dyDescent="0.25">
      <c r="A58" s="22" t="s">
        <v>113</v>
      </c>
      <c r="B58" s="23" t="s">
        <v>270</v>
      </c>
      <c r="C58" s="24">
        <v>0</v>
      </c>
      <c r="D58" s="24">
        <v>0</v>
      </c>
      <c r="E58" s="24">
        <f>+C58+D58</f>
        <v>0</v>
      </c>
      <c r="F58" s="24">
        <v>0</v>
      </c>
      <c r="G58" s="24">
        <f>+F58</f>
        <v>0</v>
      </c>
      <c r="H58" s="24">
        <f>+E58-F58</f>
        <v>0</v>
      </c>
    </row>
    <row r="59" spans="1:8" s="21" customFormat="1" ht="30" x14ac:dyDescent="0.25">
      <c r="A59" s="19">
        <v>2.9</v>
      </c>
      <c r="B59" s="20" t="s">
        <v>40</v>
      </c>
      <c r="C59" s="3">
        <f>+C60+C61+C62+C63+C64+C65</f>
        <v>600000</v>
      </c>
      <c r="D59" s="3">
        <f t="shared" ref="D59:H59" si="35">+D60+D61+D62+D63+D64+D65</f>
        <v>300000</v>
      </c>
      <c r="E59" s="3">
        <f t="shared" si="35"/>
        <v>900000</v>
      </c>
      <c r="F59" s="3">
        <f t="shared" si="35"/>
        <v>430945.2</v>
      </c>
      <c r="G59" s="3">
        <f t="shared" si="35"/>
        <v>430945.2</v>
      </c>
      <c r="H59" s="3">
        <f t="shared" si="35"/>
        <v>469054.8</v>
      </c>
    </row>
    <row r="60" spans="1:8" x14ac:dyDescent="0.25">
      <c r="A60" s="22" t="s">
        <v>116</v>
      </c>
      <c r="B60" s="23" t="s">
        <v>121</v>
      </c>
      <c r="C60" s="24">
        <v>600000</v>
      </c>
      <c r="D60" s="24">
        <v>300000</v>
      </c>
      <c r="E60" s="24">
        <f t="shared" ref="E60:E65" si="36">+C60+D60</f>
        <v>900000</v>
      </c>
      <c r="F60" s="24">
        <v>430945.2</v>
      </c>
      <c r="G60" s="24">
        <f t="shared" ref="G60:G65" si="37">+F60</f>
        <v>430945.2</v>
      </c>
      <c r="H60" s="24">
        <f t="shared" ref="H60:H65" si="38">+E60-F60</f>
        <v>469054.8</v>
      </c>
    </row>
    <row r="61" spans="1:8" x14ac:dyDescent="0.25">
      <c r="A61" s="22" t="s">
        <v>117</v>
      </c>
      <c r="B61" s="23" t="s">
        <v>122</v>
      </c>
      <c r="C61" s="24">
        <v>0</v>
      </c>
      <c r="D61" s="24">
        <v>0</v>
      </c>
      <c r="E61" s="24">
        <f t="shared" si="36"/>
        <v>0</v>
      </c>
      <c r="F61" s="24">
        <v>0</v>
      </c>
      <c r="G61" s="24">
        <f t="shared" si="37"/>
        <v>0</v>
      </c>
      <c r="H61" s="24">
        <f t="shared" si="38"/>
        <v>0</v>
      </c>
    </row>
    <row r="62" spans="1:8" ht="45" x14ac:dyDescent="0.25">
      <c r="A62" s="22" t="s">
        <v>118</v>
      </c>
      <c r="B62" s="23" t="s">
        <v>123</v>
      </c>
      <c r="C62" s="24">
        <v>0</v>
      </c>
      <c r="D62" s="24">
        <v>0</v>
      </c>
      <c r="E62" s="24">
        <f t="shared" si="36"/>
        <v>0</v>
      </c>
      <c r="F62" s="24">
        <v>0</v>
      </c>
      <c r="G62" s="24">
        <f t="shared" si="37"/>
        <v>0</v>
      </c>
      <c r="H62" s="24">
        <f t="shared" si="38"/>
        <v>0</v>
      </c>
    </row>
    <row r="63" spans="1:8" ht="30" x14ac:dyDescent="0.25">
      <c r="A63" s="22" t="s">
        <v>119</v>
      </c>
      <c r="B63" s="23" t="s">
        <v>124</v>
      </c>
      <c r="C63" s="24">
        <v>0</v>
      </c>
      <c r="D63" s="24">
        <v>0</v>
      </c>
      <c r="E63" s="24">
        <f t="shared" si="36"/>
        <v>0</v>
      </c>
      <c r="F63" s="24">
        <v>0</v>
      </c>
      <c r="G63" s="24">
        <f t="shared" si="37"/>
        <v>0</v>
      </c>
      <c r="H63" s="24">
        <f t="shared" si="38"/>
        <v>0</v>
      </c>
    </row>
    <row r="64" spans="1:8" ht="30" x14ac:dyDescent="0.25">
      <c r="A64" s="22" t="s">
        <v>120</v>
      </c>
      <c r="B64" s="23" t="s">
        <v>125</v>
      </c>
      <c r="C64" s="24">
        <v>0</v>
      </c>
      <c r="D64" s="24">
        <v>0</v>
      </c>
      <c r="E64" s="24">
        <f t="shared" si="36"/>
        <v>0</v>
      </c>
      <c r="F64" s="24">
        <v>0</v>
      </c>
      <c r="G64" s="24">
        <f t="shared" si="37"/>
        <v>0</v>
      </c>
      <c r="H64" s="24">
        <f t="shared" si="38"/>
        <v>0</v>
      </c>
    </row>
    <row r="65" spans="1:8" ht="30" x14ac:dyDescent="0.25">
      <c r="A65" s="22" t="s">
        <v>271</v>
      </c>
      <c r="B65" s="23" t="s">
        <v>272</v>
      </c>
      <c r="C65" s="24">
        <v>0</v>
      </c>
      <c r="D65" s="24">
        <v>0</v>
      </c>
      <c r="E65" s="24">
        <f t="shared" si="36"/>
        <v>0</v>
      </c>
      <c r="F65" s="24">
        <v>0</v>
      </c>
      <c r="G65" s="24">
        <f t="shared" si="37"/>
        <v>0</v>
      </c>
      <c r="H65" s="24">
        <f t="shared" si="38"/>
        <v>0</v>
      </c>
    </row>
    <row r="66" spans="1:8" s="21" customFormat="1" x14ac:dyDescent="0.25">
      <c r="A66" s="17">
        <v>3</v>
      </c>
      <c r="B66" s="18" t="s">
        <v>18</v>
      </c>
      <c r="C66" s="2">
        <f t="shared" ref="C66:H66" si="39">+C67+C71+C77+C85+C90+C99+C101+C106+C110</f>
        <v>62232000</v>
      </c>
      <c r="D66" s="2">
        <f t="shared" si="39"/>
        <v>-534781.12999999966</v>
      </c>
      <c r="E66" s="2">
        <f t="shared" si="39"/>
        <v>61697218.869999997</v>
      </c>
      <c r="F66" s="2">
        <f t="shared" si="39"/>
        <v>34393881.699999996</v>
      </c>
      <c r="G66" s="2">
        <f t="shared" si="39"/>
        <v>33461727.379999999</v>
      </c>
      <c r="H66" s="2">
        <f t="shared" si="39"/>
        <v>27303337.170000002</v>
      </c>
    </row>
    <row r="67" spans="1:8" s="21" customFormat="1" x14ac:dyDescent="0.25">
      <c r="A67" s="19">
        <v>3.1</v>
      </c>
      <c r="B67" s="20" t="s">
        <v>19</v>
      </c>
      <c r="C67" s="3">
        <f>+C68+C69+C70</f>
        <v>7761000</v>
      </c>
      <c r="D67" s="3">
        <f t="shared" ref="D67:H67" si="40">+D68+D69+D70</f>
        <v>41938.32</v>
      </c>
      <c r="E67" s="3">
        <f t="shared" si="40"/>
        <v>7802938.3200000003</v>
      </c>
      <c r="F67" s="3">
        <f t="shared" si="40"/>
        <v>6443720.8599999994</v>
      </c>
      <c r="G67" s="3">
        <f t="shared" si="40"/>
        <v>6443720.8599999994</v>
      </c>
      <c r="H67" s="3">
        <f t="shared" si="40"/>
        <v>1359217.4600000004</v>
      </c>
    </row>
    <row r="68" spans="1:8" x14ac:dyDescent="0.25">
      <c r="A68" s="22" t="s">
        <v>126</v>
      </c>
      <c r="B68" s="23" t="s">
        <v>128</v>
      </c>
      <c r="C68" s="24">
        <v>7200000</v>
      </c>
      <c r="D68" s="24">
        <v>41938.32</v>
      </c>
      <c r="E68" s="24">
        <f t="shared" ref="E68:E70" si="41">+C68+D68</f>
        <v>7241938.3200000003</v>
      </c>
      <c r="F68" s="24">
        <v>6035756.5099999998</v>
      </c>
      <c r="G68" s="24">
        <f t="shared" ref="G68:G70" si="42">+F68</f>
        <v>6035756.5099999998</v>
      </c>
      <c r="H68" s="24">
        <f t="shared" ref="H68:H70" si="43">+E68-F68</f>
        <v>1206181.8100000005</v>
      </c>
    </row>
    <row r="69" spans="1:8" x14ac:dyDescent="0.25">
      <c r="A69" s="22" t="s">
        <v>127</v>
      </c>
      <c r="B69" s="23" t="s">
        <v>129</v>
      </c>
      <c r="C69" s="24">
        <v>560000</v>
      </c>
      <c r="D69" s="24">
        <v>0</v>
      </c>
      <c r="E69" s="24">
        <f t="shared" si="41"/>
        <v>560000</v>
      </c>
      <c r="F69" s="24">
        <v>407964.35</v>
      </c>
      <c r="G69" s="24">
        <f t="shared" si="42"/>
        <v>407964.35</v>
      </c>
      <c r="H69" s="24">
        <f t="shared" si="43"/>
        <v>152035.65000000002</v>
      </c>
    </row>
    <row r="70" spans="1:8" x14ac:dyDescent="0.25">
      <c r="A70" s="22" t="s">
        <v>273</v>
      </c>
      <c r="B70" s="23" t="s">
        <v>274</v>
      </c>
      <c r="C70" s="24">
        <v>1000</v>
      </c>
      <c r="D70" s="24">
        <v>0</v>
      </c>
      <c r="E70" s="24">
        <f t="shared" si="41"/>
        <v>1000</v>
      </c>
      <c r="F70" s="24">
        <v>0</v>
      </c>
      <c r="G70" s="24">
        <f t="shared" si="42"/>
        <v>0</v>
      </c>
      <c r="H70" s="24">
        <f t="shared" si="43"/>
        <v>1000</v>
      </c>
    </row>
    <row r="71" spans="1:8" s="21" customFormat="1" x14ac:dyDescent="0.25">
      <c r="A71" s="19">
        <v>3.2</v>
      </c>
      <c r="B71" s="20" t="s">
        <v>20</v>
      </c>
      <c r="C71" s="3">
        <f>+C72+C73+C75+C76+C74</f>
        <v>6700000</v>
      </c>
      <c r="D71" s="3">
        <f t="shared" ref="D71:H71" si="44">+D72+D73+D75+D76+D74</f>
        <v>2004079.1400000001</v>
      </c>
      <c r="E71" s="3">
        <f t="shared" si="44"/>
        <v>8704079.1400000006</v>
      </c>
      <c r="F71" s="3">
        <f t="shared" si="44"/>
        <v>5062160.88</v>
      </c>
      <c r="G71" s="3">
        <f t="shared" si="44"/>
        <v>5062160.88</v>
      </c>
      <c r="H71" s="3">
        <f t="shared" si="44"/>
        <v>3641918.2600000002</v>
      </c>
    </row>
    <row r="72" spans="1:8" x14ac:dyDescent="0.25">
      <c r="A72" s="22" t="s">
        <v>130</v>
      </c>
      <c r="B72" s="23" t="s">
        <v>134</v>
      </c>
      <c r="C72" s="24">
        <v>440000</v>
      </c>
      <c r="D72" s="24">
        <v>0</v>
      </c>
      <c r="E72" s="24">
        <f t="shared" ref="E72:E76" si="45">+C72+D72</f>
        <v>440000</v>
      </c>
      <c r="F72" s="24">
        <v>244466.74</v>
      </c>
      <c r="G72" s="24">
        <f t="shared" ref="G72:G76" si="46">+F72</f>
        <v>244466.74</v>
      </c>
      <c r="H72" s="24">
        <f t="shared" ref="H72:H76" si="47">+E72-F72</f>
        <v>195533.26</v>
      </c>
    </row>
    <row r="73" spans="1:8" ht="30" x14ac:dyDescent="0.25">
      <c r="A73" s="22" t="s">
        <v>131</v>
      </c>
      <c r="B73" s="23" t="s">
        <v>135</v>
      </c>
      <c r="C73" s="24">
        <v>1650000</v>
      </c>
      <c r="D73" s="24">
        <v>154079.14000000001</v>
      </c>
      <c r="E73" s="24">
        <f t="shared" si="45"/>
        <v>1804079.1400000001</v>
      </c>
      <c r="F73" s="24">
        <v>860993.85</v>
      </c>
      <c r="G73" s="24">
        <f t="shared" si="46"/>
        <v>860993.85</v>
      </c>
      <c r="H73" s="24">
        <f t="shared" si="47"/>
        <v>943085.29000000015</v>
      </c>
    </row>
    <row r="74" spans="1:8" x14ac:dyDescent="0.25">
      <c r="A74" s="22" t="s">
        <v>328</v>
      </c>
      <c r="B74" s="23" t="s">
        <v>329</v>
      </c>
      <c r="C74" s="24">
        <v>60000</v>
      </c>
      <c r="D74" s="24">
        <v>0</v>
      </c>
      <c r="E74" s="24">
        <f t="shared" si="45"/>
        <v>60000</v>
      </c>
      <c r="F74" s="24">
        <v>0</v>
      </c>
      <c r="G74" s="24">
        <f t="shared" si="46"/>
        <v>0</v>
      </c>
      <c r="H74" s="24">
        <f t="shared" si="47"/>
        <v>60000</v>
      </c>
    </row>
    <row r="75" spans="1:8" ht="30" x14ac:dyDescent="0.25">
      <c r="A75" s="22" t="s">
        <v>132</v>
      </c>
      <c r="B75" s="23" t="s">
        <v>136</v>
      </c>
      <c r="C75" s="24">
        <v>4000000</v>
      </c>
      <c r="D75" s="24">
        <v>2000000</v>
      </c>
      <c r="E75" s="24">
        <f t="shared" si="45"/>
        <v>6000000</v>
      </c>
      <c r="F75" s="24">
        <v>3778571.63</v>
      </c>
      <c r="G75" s="24">
        <f t="shared" si="46"/>
        <v>3778571.63</v>
      </c>
      <c r="H75" s="24">
        <f t="shared" si="47"/>
        <v>2221428.37</v>
      </c>
    </row>
    <row r="76" spans="1:8" x14ac:dyDescent="0.25">
      <c r="A76" s="22" t="s">
        <v>133</v>
      </c>
      <c r="B76" s="23" t="s">
        <v>137</v>
      </c>
      <c r="C76" s="24">
        <v>550000</v>
      </c>
      <c r="D76" s="24">
        <v>-150000</v>
      </c>
      <c r="E76" s="24">
        <f t="shared" si="45"/>
        <v>400000</v>
      </c>
      <c r="F76" s="24">
        <v>178128.66</v>
      </c>
      <c r="G76" s="24">
        <f t="shared" si="46"/>
        <v>178128.66</v>
      </c>
      <c r="H76" s="24">
        <f t="shared" si="47"/>
        <v>221871.34</v>
      </c>
    </row>
    <row r="77" spans="1:8" s="21" customFormat="1" ht="30" x14ac:dyDescent="0.25">
      <c r="A77" s="19">
        <v>3.3</v>
      </c>
      <c r="B77" s="20" t="s">
        <v>41</v>
      </c>
      <c r="C77" s="3">
        <f>+C78+C79+C80+C81+C83+C84+C82</f>
        <v>13433000</v>
      </c>
      <c r="D77" s="3">
        <f t="shared" ref="D77:H77" si="48">+D78+D79+D80+D81+D83+D84+D82</f>
        <v>-950000</v>
      </c>
      <c r="E77" s="3">
        <f t="shared" si="48"/>
        <v>12483000</v>
      </c>
      <c r="F77" s="3">
        <f t="shared" si="48"/>
        <v>8449955.0600000005</v>
      </c>
      <c r="G77" s="3">
        <f t="shared" si="48"/>
        <v>8449955.0600000005</v>
      </c>
      <c r="H77" s="3">
        <f t="shared" si="48"/>
        <v>4033044.94</v>
      </c>
    </row>
    <row r="78" spans="1:8" ht="30" x14ac:dyDescent="0.25">
      <c r="A78" s="22" t="s">
        <v>138</v>
      </c>
      <c r="B78" s="23" t="s">
        <v>145</v>
      </c>
      <c r="C78" s="24">
        <v>100000</v>
      </c>
      <c r="D78" s="24">
        <v>0</v>
      </c>
      <c r="E78" s="24">
        <f t="shared" ref="E78:E84" si="49">+C78+D78</f>
        <v>100000</v>
      </c>
      <c r="F78" s="24">
        <v>0</v>
      </c>
      <c r="G78" s="24">
        <f t="shared" ref="G78:G84" si="50">+F78</f>
        <v>0</v>
      </c>
      <c r="H78" s="24">
        <f t="shared" ref="H78:H84" si="51">+E78-F78</f>
        <v>100000</v>
      </c>
    </row>
    <row r="79" spans="1:8" ht="30" x14ac:dyDescent="0.25">
      <c r="A79" s="22" t="s">
        <v>139</v>
      </c>
      <c r="B79" s="23" t="s">
        <v>146</v>
      </c>
      <c r="C79" s="24">
        <v>478000</v>
      </c>
      <c r="D79" s="24">
        <v>0</v>
      </c>
      <c r="E79" s="24">
        <f t="shared" si="49"/>
        <v>478000</v>
      </c>
      <c r="F79" s="24">
        <v>126556</v>
      </c>
      <c r="G79" s="24">
        <f t="shared" si="50"/>
        <v>126556</v>
      </c>
      <c r="H79" s="24">
        <f t="shared" si="51"/>
        <v>351444</v>
      </c>
    </row>
    <row r="80" spans="1:8" ht="45" x14ac:dyDescent="0.25">
      <c r="A80" s="22" t="s">
        <v>140</v>
      </c>
      <c r="B80" s="23" t="s">
        <v>147</v>
      </c>
      <c r="C80" s="24">
        <v>6000000</v>
      </c>
      <c r="D80" s="24">
        <v>1000000</v>
      </c>
      <c r="E80" s="24">
        <f t="shared" si="49"/>
        <v>7000000</v>
      </c>
      <c r="F80" s="24">
        <v>6668457.6200000001</v>
      </c>
      <c r="G80" s="24">
        <f t="shared" si="50"/>
        <v>6668457.6200000001</v>
      </c>
      <c r="H80" s="24">
        <f t="shared" si="51"/>
        <v>331542.37999999989</v>
      </c>
    </row>
    <row r="81" spans="1:8" x14ac:dyDescent="0.25">
      <c r="A81" s="22" t="s">
        <v>141</v>
      </c>
      <c r="B81" s="23" t="s">
        <v>148</v>
      </c>
      <c r="C81" s="24">
        <v>3150000</v>
      </c>
      <c r="D81" s="24">
        <v>-1450000</v>
      </c>
      <c r="E81" s="24">
        <f t="shared" si="49"/>
        <v>1700000</v>
      </c>
      <c r="F81" s="24">
        <v>488601</v>
      </c>
      <c r="G81" s="24">
        <f t="shared" si="50"/>
        <v>488601</v>
      </c>
      <c r="H81" s="24">
        <f t="shared" si="51"/>
        <v>1211399</v>
      </c>
    </row>
    <row r="82" spans="1:8" ht="30" x14ac:dyDescent="0.25">
      <c r="A82" s="22" t="s">
        <v>330</v>
      </c>
      <c r="B82" s="23" t="s">
        <v>331</v>
      </c>
      <c r="C82" s="24">
        <v>200000</v>
      </c>
      <c r="D82" s="24">
        <v>0</v>
      </c>
      <c r="E82" s="24">
        <f t="shared" si="49"/>
        <v>200000</v>
      </c>
      <c r="F82" s="24">
        <v>0</v>
      </c>
      <c r="G82" s="24">
        <f t="shared" si="50"/>
        <v>0</v>
      </c>
      <c r="H82" s="24">
        <f t="shared" si="51"/>
        <v>200000</v>
      </c>
    </row>
    <row r="83" spans="1:8" ht="30" x14ac:dyDescent="0.25">
      <c r="A83" s="22" t="s">
        <v>142</v>
      </c>
      <c r="B83" s="23" t="s">
        <v>149</v>
      </c>
      <c r="C83" s="24">
        <v>5000</v>
      </c>
      <c r="D83" s="24">
        <v>0</v>
      </c>
      <c r="E83" s="24">
        <f t="shared" si="49"/>
        <v>5000</v>
      </c>
      <c r="F83" s="24">
        <v>0</v>
      </c>
      <c r="G83" s="24">
        <f t="shared" si="50"/>
        <v>0</v>
      </c>
      <c r="H83" s="24">
        <f t="shared" si="51"/>
        <v>5000</v>
      </c>
    </row>
    <row r="84" spans="1:8" ht="30" x14ac:dyDescent="0.25">
      <c r="A84" s="22" t="s">
        <v>144</v>
      </c>
      <c r="B84" s="23" t="s">
        <v>151</v>
      </c>
      <c r="C84" s="24">
        <v>3500000</v>
      </c>
      <c r="D84" s="24">
        <v>-500000</v>
      </c>
      <c r="E84" s="24">
        <f t="shared" si="49"/>
        <v>3000000</v>
      </c>
      <c r="F84" s="24">
        <v>1166340.44</v>
      </c>
      <c r="G84" s="24">
        <f t="shared" si="50"/>
        <v>1166340.44</v>
      </c>
      <c r="H84" s="24">
        <f t="shared" si="51"/>
        <v>1833659.56</v>
      </c>
    </row>
    <row r="85" spans="1:8" s="21" customFormat="1" x14ac:dyDescent="0.25">
      <c r="A85" s="19">
        <v>3.4</v>
      </c>
      <c r="B85" s="20" t="s">
        <v>42</v>
      </c>
      <c r="C85" s="3">
        <f>+C86+C88+C87+C89</f>
        <v>2850000</v>
      </c>
      <c r="D85" s="3">
        <f t="shared" ref="D85:H85" si="52">+D86+D88+D87+D89</f>
        <v>-1600000</v>
      </c>
      <c r="E85" s="3">
        <f t="shared" si="52"/>
        <v>1250000</v>
      </c>
      <c r="F85" s="3">
        <f t="shared" si="52"/>
        <v>1509326.75</v>
      </c>
      <c r="G85" s="3">
        <f t="shared" si="52"/>
        <v>577172.42999999993</v>
      </c>
      <c r="H85" s="3">
        <f t="shared" si="52"/>
        <v>-259326.75000000006</v>
      </c>
    </row>
    <row r="86" spans="1:8" x14ac:dyDescent="0.25">
      <c r="A86" s="22" t="s">
        <v>152</v>
      </c>
      <c r="B86" s="23" t="s">
        <v>154</v>
      </c>
      <c r="C86" s="24">
        <v>350000</v>
      </c>
      <c r="D86" s="24">
        <v>-100000</v>
      </c>
      <c r="E86" s="24">
        <f>+C86+D86</f>
        <v>250000</v>
      </c>
      <c r="F86" s="24">
        <v>177172.43</v>
      </c>
      <c r="G86" s="24">
        <f>+F86</f>
        <v>177172.43</v>
      </c>
      <c r="H86" s="24">
        <f>+E86-F86</f>
        <v>72827.570000000007</v>
      </c>
    </row>
    <row r="87" spans="1:8" ht="30" x14ac:dyDescent="0.25">
      <c r="A87" s="22" t="s">
        <v>275</v>
      </c>
      <c r="B87" s="23" t="s">
        <v>276</v>
      </c>
      <c r="C87" s="24">
        <v>2500000</v>
      </c>
      <c r="D87" s="24">
        <v>-1500000</v>
      </c>
      <c r="E87" s="24">
        <f>+C87+D87</f>
        <v>1000000</v>
      </c>
      <c r="F87" s="24">
        <v>1332154.32</v>
      </c>
      <c r="G87" s="24">
        <v>400000</v>
      </c>
      <c r="H87" s="24">
        <f>+E87-F87</f>
        <v>-332154.32000000007</v>
      </c>
    </row>
    <row r="88" spans="1:8" x14ac:dyDescent="0.25">
      <c r="A88" s="22" t="s">
        <v>153</v>
      </c>
      <c r="B88" s="23" t="s">
        <v>155</v>
      </c>
      <c r="C88" s="24">
        <v>0</v>
      </c>
      <c r="D88" s="24">
        <v>0</v>
      </c>
      <c r="E88" s="24">
        <f>+C88+D88</f>
        <v>0</v>
      </c>
      <c r="F88" s="24">
        <v>0</v>
      </c>
      <c r="G88" s="24">
        <f>+F88</f>
        <v>0</v>
      </c>
      <c r="H88" s="24">
        <f>+E88-F88</f>
        <v>0</v>
      </c>
    </row>
    <row r="89" spans="1:8" x14ac:dyDescent="0.25">
      <c r="A89" s="22" t="s">
        <v>347</v>
      </c>
      <c r="B89" s="23" t="s">
        <v>348</v>
      </c>
      <c r="C89" s="24">
        <v>0</v>
      </c>
      <c r="D89" s="24">
        <v>0</v>
      </c>
      <c r="E89" s="24">
        <f>+C89+D89</f>
        <v>0</v>
      </c>
      <c r="F89" s="24">
        <v>0</v>
      </c>
      <c r="G89" s="24">
        <f>+F89</f>
        <v>0</v>
      </c>
      <c r="H89" s="24">
        <f>+E89-F89</f>
        <v>0</v>
      </c>
    </row>
    <row r="90" spans="1:8" s="21" customFormat="1" ht="30" x14ac:dyDescent="0.25">
      <c r="A90" s="19">
        <v>3.5</v>
      </c>
      <c r="B90" s="20" t="s">
        <v>43</v>
      </c>
      <c r="C90" s="3">
        <f>+C91+C94+C96+C98+C92+C93+C95+C97</f>
        <v>10710000</v>
      </c>
      <c r="D90" s="3">
        <f t="shared" ref="D90:H90" si="53">+D91+D94+D96+D98+D92+D93+D95+D97</f>
        <v>1072552.29</v>
      </c>
      <c r="E90" s="3">
        <f t="shared" si="53"/>
        <v>11782552.289999999</v>
      </c>
      <c r="F90" s="3">
        <f t="shared" si="53"/>
        <v>5606099.3600000003</v>
      </c>
      <c r="G90" s="3">
        <f t="shared" si="53"/>
        <v>5606099.3600000003</v>
      </c>
      <c r="H90" s="3">
        <f t="shared" si="53"/>
        <v>6176452.9300000006</v>
      </c>
    </row>
    <row r="91" spans="1:8" ht="30" x14ac:dyDescent="0.25">
      <c r="A91" s="22" t="s">
        <v>156</v>
      </c>
      <c r="B91" s="23" t="s">
        <v>161</v>
      </c>
      <c r="C91" s="24">
        <v>7000000</v>
      </c>
      <c r="D91" s="24">
        <v>82552.289999999994</v>
      </c>
      <c r="E91" s="24">
        <f t="shared" ref="E91:E98" si="54">+C91+D91</f>
        <v>7082552.29</v>
      </c>
      <c r="F91" s="24">
        <v>3282462.55</v>
      </c>
      <c r="G91" s="24">
        <f t="shared" ref="G91:G98" si="55">+F91</f>
        <v>3282462.55</v>
      </c>
      <c r="H91" s="24">
        <f t="shared" ref="H91:H98" si="56">+E91-F91</f>
        <v>3800089.74</v>
      </c>
    </row>
    <row r="92" spans="1:8" ht="45" x14ac:dyDescent="0.25">
      <c r="A92" s="22" t="s">
        <v>240</v>
      </c>
      <c r="B92" s="23" t="s">
        <v>278</v>
      </c>
      <c r="C92" s="24">
        <v>0</v>
      </c>
      <c r="D92" s="24">
        <v>0</v>
      </c>
      <c r="E92" s="24">
        <f t="shared" si="54"/>
        <v>0</v>
      </c>
      <c r="F92" s="24">
        <v>0</v>
      </c>
      <c r="G92" s="24">
        <f t="shared" si="55"/>
        <v>0</v>
      </c>
      <c r="H92" s="24">
        <f t="shared" si="56"/>
        <v>0</v>
      </c>
    </row>
    <row r="93" spans="1:8" ht="45" x14ac:dyDescent="0.25">
      <c r="A93" s="22" t="s">
        <v>277</v>
      </c>
      <c r="B93" s="23" t="s">
        <v>279</v>
      </c>
      <c r="C93" s="24">
        <v>0</v>
      </c>
      <c r="D93" s="24">
        <v>0</v>
      </c>
      <c r="E93" s="24">
        <f t="shared" si="54"/>
        <v>0</v>
      </c>
      <c r="F93" s="24">
        <v>0</v>
      </c>
      <c r="G93" s="24">
        <f t="shared" si="55"/>
        <v>0</v>
      </c>
      <c r="H93" s="24">
        <f t="shared" si="56"/>
        <v>0</v>
      </c>
    </row>
    <row r="94" spans="1:8" ht="30" x14ac:dyDescent="0.25">
      <c r="A94" s="22" t="s">
        <v>157</v>
      </c>
      <c r="B94" s="23" t="s">
        <v>162</v>
      </c>
      <c r="C94" s="24">
        <v>3500000</v>
      </c>
      <c r="D94" s="24">
        <v>500000</v>
      </c>
      <c r="E94" s="24">
        <f t="shared" si="54"/>
        <v>4000000</v>
      </c>
      <c r="F94" s="24">
        <v>2280853.69</v>
      </c>
      <c r="G94" s="24">
        <f t="shared" si="55"/>
        <v>2280853.69</v>
      </c>
      <c r="H94" s="24">
        <f t="shared" si="56"/>
        <v>1719146.31</v>
      </c>
    </row>
    <row r="95" spans="1:8" ht="30" x14ac:dyDescent="0.25">
      <c r="A95" s="22" t="s">
        <v>280</v>
      </c>
      <c r="B95" s="23" t="s">
        <v>281</v>
      </c>
      <c r="C95" s="24">
        <v>0</v>
      </c>
      <c r="D95" s="24">
        <v>0</v>
      </c>
      <c r="E95" s="24">
        <f t="shared" si="54"/>
        <v>0</v>
      </c>
      <c r="F95" s="24">
        <v>0</v>
      </c>
      <c r="G95" s="24">
        <f t="shared" si="55"/>
        <v>0</v>
      </c>
      <c r="H95" s="24">
        <f t="shared" si="56"/>
        <v>0</v>
      </c>
    </row>
    <row r="96" spans="1:8" ht="30" x14ac:dyDescent="0.25">
      <c r="A96" s="22" t="s">
        <v>158</v>
      </c>
      <c r="B96" s="23" t="s">
        <v>163</v>
      </c>
      <c r="C96" s="24">
        <v>200000</v>
      </c>
      <c r="D96" s="24">
        <v>0</v>
      </c>
      <c r="E96" s="24">
        <f t="shared" si="54"/>
        <v>200000</v>
      </c>
      <c r="F96" s="24">
        <v>42783.12</v>
      </c>
      <c r="G96" s="24">
        <f t="shared" si="55"/>
        <v>42783.12</v>
      </c>
      <c r="H96" s="24">
        <f t="shared" si="56"/>
        <v>157216.88</v>
      </c>
    </row>
    <row r="97" spans="1:8" x14ac:dyDescent="0.25">
      <c r="A97" s="22" t="s">
        <v>159</v>
      </c>
      <c r="B97" s="23" t="s">
        <v>164</v>
      </c>
      <c r="C97" s="24">
        <v>0</v>
      </c>
      <c r="D97" s="24">
        <v>0</v>
      </c>
      <c r="E97" s="24">
        <f t="shared" si="54"/>
        <v>0</v>
      </c>
      <c r="F97" s="24">
        <v>0</v>
      </c>
      <c r="G97" s="24">
        <f t="shared" si="55"/>
        <v>0</v>
      </c>
      <c r="H97" s="24">
        <f>+E97-F97</f>
        <v>0</v>
      </c>
    </row>
    <row r="98" spans="1:8" x14ac:dyDescent="0.25">
      <c r="A98" s="22" t="s">
        <v>160</v>
      </c>
      <c r="B98" s="23" t="s">
        <v>165</v>
      </c>
      <c r="C98" s="24">
        <v>10000</v>
      </c>
      <c r="D98" s="24">
        <v>490000</v>
      </c>
      <c r="E98" s="24">
        <f t="shared" si="54"/>
        <v>500000</v>
      </c>
      <c r="F98" s="24">
        <v>0</v>
      </c>
      <c r="G98" s="24">
        <f t="shared" si="55"/>
        <v>0</v>
      </c>
      <c r="H98" s="24">
        <f t="shared" si="56"/>
        <v>500000</v>
      </c>
    </row>
    <row r="99" spans="1:8" s="21" customFormat="1" x14ac:dyDescent="0.25">
      <c r="A99" s="19">
        <v>3.6</v>
      </c>
      <c r="B99" s="20" t="s">
        <v>44</v>
      </c>
      <c r="C99" s="3">
        <f>+C100</f>
        <v>1500000</v>
      </c>
      <c r="D99" s="3">
        <f>+D100</f>
        <v>18300</v>
      </c>
      <c r="E99" s="3">
        <f>+E100</f>
        <v>1518300</v>
      </c>
      <c r="F99" s="3">
        <f>+F100</f>
        <v>927822.98</v>
      </c>
      <c r="G99" s="3">
        <f t="shared" ref="G99:H99" si="57">+G100</f>
        <v>927822.98</v>
      </c>
      <c r="H99" s="3">
        <f t="shared" si="57"/>
        <v>590477.02</v>
      </c>
    </row>
    <row r="100" spans="1:8" ht="45" x14ac:dyDescent="0.25">
      <c r="A100" s="22" t="s">
        <v>166</v>
      </c>
      <c r="B100" s="23" t="s">
        <v>167</v>
      </c>
      <c r="C100" s="24">
        <v>1500000</v>
      </c>
      <c r="D100" s="24">
        <v>18300</v>
      </c>
      <c r="E100" s="24">
        <f>+C100+D100</f>
        <v>1518300</v>
      </c>
      <c r="F100" s="24">
        <v>927822.98</v>
      </c>
      <c r="G100" s="24">
        <f>+F100</f>
        <v>927822.98</v>
      </c>
      <c r="H100" s="24">
        <f>+E100-F100</f>
        <v>590477.02</v>
      </c>
    </row>
    <row r="101" spans="1:8" s="21" customFormat="1" x14ac:dyDescent="0.25">
      <c r="A101" s="19">
        <v>3.7</v>
      </c>
      <c r="B101" s="20" t="s">
        <v>21</v>
      </c>
      <c r="C101" s="3">
        <f>+C102+C103+C104+C105</f>
        <v>120000</v>
      </c>
      <c r="D101" s="3">
        <f t="shared" ref="D101:H101" si="58">+D102+D103+D104+D105</f>
        <v>0</v>
      </c>
      <c r="E101" s="3">
        <f t="shared" si="58"/>
        <v>120000</v>
      </c>
      <c r="F101" s="3">
        <f>+F102+F103+F104+F105</f>
        <v>26203.53</v>
      </c>
      <c r="G101" s="3">
        <f t="shared" si="58"/>
        <v>26203.53</v>
      </c>
      <c r="H101" s="3">
        <f t="shared" si="58"/>
        <v>93796.47</v>
      </c>
    </row>
    <row r="102" spans="1:8" x14ac:dyDescent="0.25">
      <c r="A102" s="22" t="s">
        <v>168</v>
      </c>
      <c r="B102" s="23" t="s">
        <v>171</v>
      </c>
      <c r="C102" s="24">
        <v>0</v>
      </c>
      <c r="D102" s="24">
        <v>0</v>
      </c>
      <c r="E102" s="24">
        <f t="shared" ref="E102:E105" si="59">+C102+D102</f>
        <v>0</v>
      </c>
      <c r="F102" s="24">
        <v>0</v>
      </c>
      <c r="G102" s="24">
        <f t="shared" ref="G102:G105" si="60">+F102</f>
        <v>0</v>
      </c>
      <c r="H102" s="24">
        <f t="shared" ref="H102:H105" si="61">+E102-F102</f>
        <v>0</v>
      </c>
    </row>
    <row r="103" spans="1:8" x14ac:dyDescent="0.25">
      <c r="A103" s="22" t="s">
        <v>169</v>
      </c>
      <c r="B103" s="23" t="s">
        <v>282</v>
      </c>
      <c r="C103" s="24">
        <v>120000</v>
      </c>
      <c r="D103" s="24">
        <v>0</v>
      </c>
      <c r="E103" s="24">
        <f t="shared" si="59"/>
        <v>120000</v>
      </c>
      <c r="F103" s="24">
        <v>26203.53</v>
      </c>
      <c r="G103" s="24">
        <f t="shared" si="60"/>
        <v>26203.53</v>
      </c>
      <c r="H103" s="24">
        <f t="shared" si="61"/>
        <v>93796.47</v>
      </c>
    </row>
    <row r="104" spans="1:8" x14ac:dyDescent="0.25">
      <c r="A104" s="22" t="s">
        <v>283</v>
      </c>
      <c r="B104" s="23" t="s">
        <v>284</v>
      </c>
      <c r="C104" s="24">
        <v>0</v>
      </c>
      <c r="D104" s="24">
        <v>0</v>
      </c>
      <c r="E104" s="24">
        <f t="shared" si="59"/>
        <v>0</v>
      </c>
      <c r="F104" s="24">
        <v>0</v>
      </c>
      <c r="G104" s="24">
        <f t="shared" si="60"/>
        <v>0</v>
      </c>
      <c r="H104" s="24">
        <f t="shared" si="61"/>
        <v>0</v>
      </c>
    </row>
    <row r="105" spans="1:8" x14ac:dyDescent="0.25">
      <c r="A105" s="22" t="s">
        <v>170</v>
      </c>
      <c r="B105" s="23" t="s">
        <v>173</v>
      </c>
      <c r="C105" s="24">
        <v>0</v>
      </c>
      <c r="D105" s="24">
        <v>0</v>
      </c>
      <c r="E105" s="24">
        <f t="shared" si="59"/>
        <v>0</v>
      </c>
      <c r="F105" s="24">
        <v>0</v>
      </c>
      <c r="G105" s="24">
        <f t="shared" si="60"/>
        <v>0</v>
      </c>
      <c r="H105" s="24">
        <f t="shared" si="61"/>
        <v>0</v>
      </c>
    </row>
    <row r="106" spans="1:8" s="21" customFormat="1" x14ac:dyDescent="0.25">
      <c r="A106" s="19">
        <v>3.8</v>
      </c>
      <c r="B106" s="20" t="s">
        <v>22</v>
      </c>
      <c r="C106" s="3">
        <f>+C107+C108+C109</f>
        <v>12500000</v>
      </c>
      <c r="D106" s="3">
        <f>+D107+D108+D109</f>
        <v>-2413804</v>
      </c>
      <c r="E106" s="3">
        <f>+E107+E108+E109</f>
        <v>10086196</v>
      </c>
      <c r="F106" s="3">
        <f>+F107+F108+F109</f>
        <v>1752654.91</v>
      </c>
      <c r="G106" s="3">
        <f t="shared" ref="G106:H106" si="62">+G107+G108+G109</f>
        <v>1752654.91</v>
      </c>
      <c r="H106" s="3">
        <f t="shared" si="62"/>
        <v>8333541.0899999999</v>
      </c>
    </row>
    <row r="107" spans="1:8" x14ac:dyDescent="0.25">
      <c r="A107" s="22" t="s">
        <v>174</v>
      </c>
      <c r="B107" s="23" t="s">
        <v>177</v>
      </c>
      <c r="C107" s="24">
        <v>2000000</v>
      </c>
      <c r="D107" s="24">
        <v>11600</v>
      </c>
      <c r="E107" s="24">
        <f>+C107+D107</f>
        <v>2011600</v>
      </c>
      <c r="F107" s="24">
        <v>241937.7</v>
      </c>
      <c r="G107" s="24">
        <f>+F107</f>
        <v>241937.7</v>
      </c>
      <c r="H107" s="24">
        <f>+E107-F107</f>
        <v>1769662.3</v>
      </c>
    </row>
    <row r="108" spans="1:8" x14ac:dyDescent="0.25">
      <c r="A108" s="22" t="s">
        <v>175</v>
      </c>
      <c r="B108" s="23" t="s">
        <v>178</v>
      </c>
      <c r="C108" s="24">
        <v>10500000</v>
      </c>
      <c r="D108" s="24">
        <v>-2425404</v>
      </c>
      <c r="E108" s="24">
        <f>+C108+D108</f>
        <v>8074596</v>
      </c>
      <c r="F108" s="24">
        <v>1510717.21</v>
      </c>
      <c r="G108" s="24">
        <f>+F108</f>
        <v>1510717.21</v>
      </c>
      <c r="H108" s="24">
        <f>+E108-F108</f>
        <v>6563878.79</v>
      </c>
    </row>
    <row r="109" spans="1:8" x14ac:dyDescent="0.25">
      <c r="A109" s="22" t="s">
        <v>176</v>
      </c>
      <c r="B109" s="23" t="s">
        <v>179</v>
      </c>
      <c r="C109" s="24">
        <v>0</v>
      </c>
      <c r="D109" s="24">
        <v>0</v>
      </c>
      <c r="E109" s="24">
        <f>+C109+D109</f>
        <v>0</v>
      </c>
      <c r="F109" s="24">
        <v>0</v>
      </c>
      <c r="G109" s="24">
        <f>+F109</f>
        <v>0</v>
      </c>
      <c r="H109" s="24">
        <f>+E109-F109</f>
        <v>0</v>
      </c>
    </row>
    <row r="110" spans="1:8" s="21" customFormat="1" x14ac:dyDescent="0.25">
      <c r="A110" s="19">
        <v>3.9</v>
      </c>
      <c r="B110" s="20" t="s">
        <v>23</v>
      </c>
      <c r="C110" s="3">
        <f t="shared" ref="C110:H110" si="63">+C111+C112+C113+C114+C1103+C115</f>
        <v>6658000</v>
      </c>
      <c r="D110" s="3">
        <f t="shared" si="63"/>
        <v>1292153.1200000001</v>
      </c>
      <c r="E110" s="3">
        <f t="shared" si="63"/>
        <v>7950153.1200000001</v>
      </c>
      <c r="F110" s="3">
        <f t="shared" si="63"/>
        <v>4615937.37</v>
      </c>
      <c r="G110" s="3">
        <f t="shared" si="63"/>
        <v>4615937.37</v>
      </c>
      <c r="H110" s="3">
        <f t="shared" si="63"/>
        <v>3334215.75</v>
      </c>
    </row>
    <row r="111" spans="1:8" x14ac:dyDescent="0.25">
      <c r="A111" s="22" t="s">
        <v>180</v>
      </c>
      <c r="B111" s="23" t="s">
        <v>185</v>
      </c>
      <c r="C111" s="24">
        <v>350000</v>
      </c>
      <c r="D111" s="24">
        <v>500000</v>
      </c>
      <c r="E111" s="24">
        <f>+C111+D111</f>
        <v>850000</v>
      </c>
      <c r="F111" s="24">
        <v>376888.63</v>
      </c>
      <c r="G111" s="24">
        <f>+F111</f>
        <v>376888.63</v>
      </c>
      <c r="H111" s="24">
        <f>+E111-F111</f>
        <v>473111.37</v>
      </c>
    </row>
    <row r="112" spans="1:8" x14ac:dyDescent="0.25">
      <c r="A112" s="22" t="s">
        <v>181</v>
      </c>
      <c r="B112" s="23" t="s">
        <v>186</v>
      </c>
      <c r="C112" s="24">
        <v>8000</v>
      </c>
      <c r="D112" s="24">
        <v>0</v>
      </c>
      <c r="E112" s="24">
        <f>+C112+D112</f>
        <v>8000</v>
      </c>
      <c r="F112" s="24">
        <v>0</v>
      </c>
      <c r="G112" s="24">
        <f>+F112</f>
        <v>0</v>
      </c>
      <c r="H112" s="24">
        <f>+E112-F112</f>
        <v>8000</v>
      </c>
    </row>
    <row r="113" spans="1:8" x14ac:dyDescent="0.25">
      <c r="A113" s="22" t="s">
        <v>182</v>
      </c>
      <c r="B113" s="23" t="s">
        <v>187</v>
      </c>
      <c r="C113" s="24">
        <v>700000</v>
      </c>
      <c r="D113" s="24">
        <v>300000</v>
      </c>
      <c r="E113" s="24">
        <f>+C113+D113</f>
        <v>1000000</v>
      </c>
      <c r="F113" s="24">
        <v>924000</v>
      </c>
      <c r="G113" s="24">
        <f>+F113</f>
        <v>924000</v>
      </c>
      <c r="H113" s="24">
        <f>+E113-F113</f>
        <v>76000</v>
      </c>
    </row>
    <row r="114" spans="1:8" ht="30" x14ac:dyDescent="0.25">
      <c r="A114" s="22" t="s">
        <v>183</v>
      </c>
      <c r="B114" s="23" t="s">
        <v>188</v>
      </c>
      <c r="C114" s="24">
        <v>2100000</v>
      </c>
      <c r="D114" s="24">
        <v>400000</v>
      </c>
      <c r="E114" s="24">
        <f>+C114+D114</f>
        <v>2500000</v>
      </c>
      <c r="F114" s="24">
        <v>1461051</v>
      </c>
      <c r="G114" s="24">
        <f>+F114</f>
        <v>1461051</v>
      </c>
      <c r="H114" s="24">
        <f>+E114-F114</f>
        <v>1038949</v>
      </c>
    </row>
    <row r="115" spans="1:8" x14ac:dyDescent="0.25">
      <c r="A115" s="22" t="s">
        <v>184</v>
      </c>
      <c r="B115" s="23" t="s">
        <v>23</v>
      </c>
      <c r="C115" s="24">
        <v>3500000</v>
      </c>
      <c r="D115" s="24">
        <v>92153.12</v>
      </c>
      <c r="E115" s="24">
        <f>+C115+D115</f>
        <v>3592153.12</v>
      </c>
      <c r="F115" s="24">
        <v>1853997.74</v>
      </c>
      <c r="G115" s="24">
        <f>+F115</f>
        <v>1853997.74</v>
      </c>
      <c r="H115" s="24">
        <f>+E115-F115</f>
        <v>1738155.3800000001</v>
      </c>
    </row>
    <row r="116" spans="1:8" s="21" customFormat="1" ht="30" x14ac:dyDescent="0.25">
      <c r="A116" s="17">
        <v>4</v>
      </c>
      <c r="B116" s="18" t="s">
        <v>45</v>
      </c>
      <c r="C116" s="2">
        <f>+C117+C120+C122+C124</f>
        <v>24918000</v>
      </c>
      <c r="D116" s="2">
        <f t="shared" ref="D116:H116" si="64">+D117+D120+D122+D124</f>
        <v>-2000000</v>
      </c>
      <c r="E116" s="2">
        <f t="shared" si="64"/>
        <v>22918000</v>
      </c>
      <c r="F116" s="2">
        <f t="shared" si="64"/>
        <v>12287899.27</v>
      </c>
      <c r="G116" s="2">
        <f t="shared" si="64"/>
        <v>12287899.27</v>
      </c>
      <c r="H116" s="2">
        <f t="shared" si="64"/>
        <v>10630100.73</v>
      </c>
    </row>
    <row r="117" spans="1:8" s="21" customFormat="1" ht="30" x14ac:dyDescent="0.25">
      <c r="A117" s="19">
        <v>4.0999999999999996</v>
      </c>
      <c r="B117" s="20" t="s">
        <v>46</v>
      </c>
      <c r="C117" s="3">
        <f>+C118+C119</f>
        <v>12000000</v>
      </c>
      <c r="D117" s="3">
        <f t="shared" ref="D117:H117" si="65">+D118+D119</f>
        <v>1000000</v>
      </c>
      <c r="E117" s="3">
        <f>+E118+E119</f>
        <v>13000000</v>
      </c>
      <c r="F117" s="3">
        <f>+F118+F119</f>
        <v>7175000</v>
      </c>
      <c r="G117" s="3">
        <f t="shared" si="65"/>
        <v>7175000</v>
      </c>
      <c r="H117" s="3">
        <f t="shared" si="65"/>
        <v>5825000</v>
      </c>
    </row>
    <row r="118" spans="1:8" ht="30" x14ac:dyDescent="0.25">
      <c r="A118" s="22" t="s">
        <v>189</v>
      </c>
      <c r="B118" s="23" t="s">
        <v>191</v>
      </c>
      <c r="C118" s="24">
        <v>0</v>
      </c>
      <c r="D118" s="24">
        <v>0</v>
      </c>
      <c r="E118" s="24">
        <f t="shared" ref="E118:E119" si="66">+C118+D118</f>
        <v>0</v>
      </c>
      <c r="F118" s="24">
        <v>0</v>
      </c>
      <c r="G118" s="24">
        <f t="shared" ref="G118:G119" si="67">+F118</f>
        <v>0</v>
      </c>
      <c r="H118" s="24">
        <f t="shared" ref="H118" si="68">+E118-G118</f>
        <v>0</v>
      </c>
    </row>
    <row r="119" spans="1:8" ht="45" x14ac:dyDescent="0.25">
      <c r="A119" s="22" t="s">
        <v>190</v>
      </c>
      <c r="B119" s="23" t="s">
        <v>192</v>
      </c>
      <c r="C119" s="24">
        <v>12000000</v>
      </c>
      <c r="D119" s="24">
        <v>1000000</v>
      </c>
      <c r="E119" s="24">
        <f t="shared" si="66"/>
        <v>13000000</v>
      </c>
      <c r="F119" s="24">
        <v>7175000</v>
      </c>
      <c r="G119" s="24">
        <f t="shared" si="67"/>
        <v>7175000</v>
      </c>
      <c r="H119" s="24">
        <f t="shared" ref="H119" si="69">+E119-F119</f>
        <v>5825000</v>
      </c>
    </row>
    <row r="120" spans="1:8" s="21" customFormat="1" x14ac:dyDescent="0.25">
      <c r="A120" s="19">
        <v>4.2</v>
      </c>
      <c r="B120" s="20" t="s">
        <v>47</v>
      </c>
      <c r="C120" s="3">
        <f>+C121</f>
        <v>0</v>
      </c>
      <c r="D120" s="3">
        <f t="shared" ref="D120:H120" si="70">+D121</f>
        <v>0</v>
      </c>
      <c r="E120" s="3">
        <f>+E121</f>
        <v>0</v>
      </c>
      <c r="F120" s="3">
        <f t="shared" si="70"/>
        <v>0</v>
      </c>
      <c r="G120" s="3">
        <f t="shared" si="70"/>
        <v>0</v>
      </c>
      <c r="H120" s="3">
        <f t="shared" si="70"/>
        <v>0</v>
      </c>
    </row>
    <row r="121" spans="1:8" ht="30" x14ac:dyDescent="0.25">
      <c r="A121" s="22" t="s">
        <v>193</v>
      </c>
      <c r="B121" s="23" t="s">
        <v>199</v>
      </c>
      <c r="C121" s="24">
        <v>0</v>
      </c>
      <c r="D121" s="24">
        <v>0</v>
      </c>
      <c r="E121" s="24">
        <f t="shared" ref="E121" si="71">+C121+D121</f>
        <v>0</v>
      </c>
      <c r="F121" s="24">
        <v>0</v>
      </c>
      <c r="G121" s="24">
        <f t="shared" ref="G121" si="72">+F121</f>
        <v>0</v>
      </c>
      <c r="H121" s="24">
        <f t="shared" ref="H121" si="73">+E121-F121</f>
        <v>0</v>
      </c>
    </row>
    <row r="122" spans="1:8" s="21" customFormat="1" x14ac:dyDescent="0.25">
      <c r="A122" s="19" t="s">
        <v>194</v>
      </c>
      <c r="B122" s="20" t="s">
        <v>24</v>
      </c>
      <c r="C122" s="3">
        <f>+C123</f>
        <v>190000</v>
      </c>
      <c r="D122" s="3">
        <f t="shared" ref="D122" si="74">+D123</f>
        <v>0</v>
      </c>
      <c r="E122" s="3">
        <f>+E123</f>
        <v>190000</v>
      </c>
      <c r="F122" s="3">
        <f t="shared" ref="F122:H122" si="75">+F123</f>
        <v>0</v>
      </c>
      <c r="G122" s="3">
        <f t="shared" si="75"/>
        <v>0</v>
      </c>
      <c r="H122" s="3">
        <f t="shared" si="75"/>
        <v>190000</v>
      </c>
    </row>
    <row r="123" spans="1:8" x14ac:dyDescent="0.25">
      <c r="A123" s="22" t="s">
        <v>349</v>
      </c>
      <c r="B123" s="23" t="s">
        <v>350</v>
      </c>
      <c r="C123" s="24">
        <v>190000</v>
      </c>
      <c r="D123" s="24">
        <v>0</v>
      </c>
      <c r="E123" s="24">
        <f t="shared" ref="E123" si="76">+C123+D123</f>
        <v>190000</v>
      </c>
      <c r="F123" s="24">
        <v>0</v>
      </c>
      <c r="G123" s="24">
        <f t="shared" ref="G123" si="77">+F123</f>
        <v>0</v>
      </c>
      <c r="H123" s="24">
        <f t="shared" ref="H123" si="78">+E123-F123</f>
        <v>190000</v>
      </c>
    </row>
    <row r="124" spans="1:8" s="21" customFormat="1" x14ac:dyDescent="0.25">
      <c r="A124" s="19">
        <v>4.4000000000000004</v>
      </c>
      <c r="B124" s="20" t="s">
        <v>25</v>
      </c>
      <c r="C124" s="3">
        <f>+C125+C126+C127</f>
        <v>12728000</v>
      </c>
      <c r="D124" s="3">
        <f t="shared" ref="D124:H124" si="79">+D125+D126+D127</f>
        <v>-3000000</v>
      </c>
      <c r="E124" s="3">
        <f t="shared" si="79"/>
        <v>9728000</v>
      </c>
      <c r="F124" s="3">
        <f t="shared" si="79"/>
        <v>5112899.2700000005</v>
      </c>
      <c r="G124" s="3">
        <f t="shared" si="79"/>
        <v>5112899.2700000005</v>
      </c>
      <c r="H124" s="3">
        <f t="shared" si="79"/>
        <v>4615100.7299999995</v>
      </c>
    </row>
    <row r="125" spans="1:8" x14ac:dyDescent="0.25">
      <c r="A125" s="22" t="s">
        <v>195</v>
      </c>
      <c r="B125" s="23" t="s">
        <v>200</v>
      </c>
      <c r="C125" s="24">
        <v>7000000</v>
      </c>
      <c r="D125" s="24">
        <v>-1000000</v>
      </c>
      <c r="E125" s="24">
        <f t="shared" ref="E125:E127" si="80">+C125+D125</f>
        <v>6000000</v>
      </c>
      <c r="F125" s="24">
        <v>4215064.4000000004</v>
      </c>
      <c r="G125" s="24">
        <f t="shared" ref="G125:G127" si="81">+F125</f>
        <v>4215064.4000000004</v>
      </c>
      <c r="H125" s="24">
        <f t="shared" ref="H125:H127" si="82">+E125-F125</f>
        <v>1784935.5999999996</v>
      </c>
    </row>
    <row r="126" spans="1:8" ht="30" x14ac:dyDescent="0.25">
      <c r="A126" s="22" t="s">
        <v>196</v>
      </c>
      <c r="B126" s="23" t="s">
        <v>201</v>
      </c>
      <c r="C126" s="24">
        <v>250000</v>
      </c>
      <c r="D126" s="24">
        <v>0</v>
      </c>
      <c r="E126" s="24">
        <f t="shared" si="80"/>
        <v>250000</v>
      </c>
      <c r="F126" s="24">
        <v>75300</v>
      </c>
      <c r="G126" s="24">
        <f t="shared" si="81"/>
        <v>75300</v>
      </c>
      <c r="H126" s="24">
        <f t="shared" si="82"/>
        <v>174700</v>
      </c>
    </row>
    <row r="127" spans="1:8" x14ac:dyDescent="0.25">
      <c r="A127" s="22" t="s">
        <v>197</v>
      </c>
      <c r="B127" s="23" t="s">
        <v>202</v>
      </c>
      <c r="C127" s="24">
        <v>5478000</v>
      </c>
      <c r="D127" s="24">
        <v>-2000000</v>
      </c>
      <c r="E127" s="24">
        <f t="shared" si="80"/>
        <v>3478000</v>
      </c>
      <c r="F127" s="24">
        <v>822534.87</v>
      </c>
      <c r="G127" s="24">
        <f t="shared" si="81"/>
        <v>822534.87</v>
      </c>
      <c r="H127" s="24">
        <f t="shared" si="82"/>
        <v>2655465.13</v>
      </c>
    </row>
    <row r="128" spans="1:8" s="21" customFormat="1" x14ac:dyDescent="0.25">
      <c r="A128" s="17">
        <v>5</v>
      </c>
      <c r="B128" s="18" t="s">
        <v>26</v>
      </c>
      <c r="C128" s="2">
        <f>+C129+C134+C144+C149+C140+C138</f>
        <v>3860000</v>
      </c>
      <c r="D128" s="2">
        <f t="shared" ref="D128:H128" si="83">+D129+D134+D144+D149+D140+D138</f>
        <v>560000</v>
      </c>
      <c r="E128" s="2">
        <f t="shared" si="83"/>
        <v>4420000</v>
      </c>
      <c r="F128" s="2">
        <f>+F129+F134+F144+F149+F140+F138</f>
        <v>2899561.93</v>
      </c>
      <c r="G128" s="2">
        <f t="shared" si="83"/>
        <v>2899561.93</v>
      </c>
      <c r="H128" s="2">
        <f t="shared" si="83"/>
        <v>1520438.0699999998</v>
      </c>
    </row>
    <row r="129" spans="1:8" s="21" customFormat="1" x14ac:dyDescent="0.25">
      <c r="A129" s="19">
        <v>5.0999999999999996</v>
      </c>
      <c r="B129" s="20" t="s">
        <v>27</v>
      </c>
      <c r="C129" s="3">
        <f>+C130+C132+C131+C133</f>
        <v>440000</v>
      </c>
      <c r="D129" s="3">
        <f t="shared" ref="D129:H129" si="84">+D130+D132+D131+D133</f>
        <v>310000</v>
      </c>
      <c r="E129" s="3">
        <f>+E130+E132+E131+E133</f>
        <v>750000</v>
      </c>
      <c r="F129" s="3">
        <f>+F130+F132+F131+F133</f>
        <v>442490.53</v>
      </c>
      <c r="G129" s="3">
        <f t="shared" si="84"/>
        <v>442490.53</v>
      </c>
      <c r="H129" s="3">
        <f t="shared" si="84"/>
        <v>307509.46999999997</v>
      </c>
    </row>
    <row r="130" spans="1:8" x14ac:dyDescent="0.25">
      <c r="A130" s="22" t="s">
        <v>204</v>
      </c>
      <c r="B130" s="23" t="s">
        <v>207</v>
      </c>
      <c r="C130" s="24">
        <v>170000</v>
      </c>
      <c r="D130" s="24">
        <v>80000</v>
      </c>
      <c r="E130" s="24">
        <f t="shared" ref="E130:E133" si="85">+C130+D130</f>
        <v>250000</v>
      </c>
      <c r="F130" s="24">
        <v>182245.28</v>
      </c>
      <c r="G130" s="24">
        <f t="shared" ref="G130:G133" si="86">+F130</f>
        <v>182245.28</v>
      </c>
      <c r="H130" s="24">
        <f t="shared" ref="H130:H133" si="87">+E130-F130</f>
        <v>67754.720000000001</v>
      </c>
    </row>
    <row r="131" spans="1:8" x14ac:dyDescent="0.25">
      <c r="A131" s="22" t="s">
        <v>285</v>
      </c>
      <c r="B131" s="23" t="s">
        <v>286</v>
      </c>
      <c r="C131" s="24">
        <v>0</v>
      </c>
      <c r="D131" s="24">
        <v>0</v>
      </c>
      <c r="E131" s="24">
        <f t="shared" si="85"/>
        <v>0</v>
      </c>
      <c r="F131" s="24">
        <v>0</v>
      </c>
      <c r="G131" s="24">
        <f t="shared" si="86"/>
        <v>0</v>
      </c>
      <c r="H131" s="24">
        <f t="shared" si="87"/>
        <v>0</v>
      </c>
    </row>
    <row r="132" spans="1:8" ht="30" x14ac:dyDescent="0.25">
      <c r="A132" s="22" t="s">
        <v>205</v>
      </c>
      <c r="B132" s="23" t="s">
        <v>208</v>
      </c>
      <c r="C132" s="24">
        <v>270000</v>
      </c>
      <c r="D132" s="24">
        <v>230000</v>
      </c>
      <c r="E132" s="24">
        <f t="shared" si="85"/>
        <v>500000</v>
      </c>
      <c r="F132" s="24">
        <v>260245.25</v>
      </c>
      <c r="G132" s="24">
        <f t="shared" si="86"/>
        <v>260245.25</v>
      </c>
      <c r="H132" s="24">
        <f t="shared" si="87"/>
        <v>239754.75</v>
      </c>
    </row>
    <row r="133" spans="1:8" x14ac:dyDescent="0.25">
      <c r="A133" s="22" t="s">
        <v>206</v>
      </c>
      <c r="B133" s="23" t="s">
        <v>322</v>
      </c>
      <c r="C133" s="24">
        <v>0</v>
      </c>
      <c r="D133" s="24">
        <v>0</v>
      </c>
      <c r="E133" s="24">
        <f t="shared" si="85"/>
        <v>0</v>
      </c>
      <c r="F133" s="24">
        <v>0</v>
      </c>
      <c r="G133" s="24">
        <f t="shared" si="86"/>
        <v>0</v>
      </c>
      <c r="H133" s="24">
        <f t="shared" si="87"/>
        <v>0</v>
      </c>
    </row>
    <row r="134" spans="1:8" s="21" customFormat="1" x14ac:dyDescent="0.25">
      <c r="A134" s="19">
        <v>5.2</v>
      </c>
      <c r="B134" s="20" t="s">
        <v>48</v>
      </c>
      <c r="C134" s="3">
        <f t="shared" ref="C134:H134" si="88">+C135+C137+C136</f>
        <v>150000</v>
      </c>
      <c r="D134" s="3">
        <f t="shared" si="88"/>
        <v>0</v>
      </c>
      <c r="E134" s="3">
        <f t="shared" si="88"/>
        <v>150000</v>
      </c>
      <c r="F134" s="3">
        <f t="shared" si="88"/>
        <v>0</v>
      </c>
      <c r="G134" s="3">
        <f t="shared" si="88"/>
        <v>0</v>
      </c>
      <c r="H134" s="3">
        <f t="shared" si="88"/>
        <v>150000</v>
      </c>
    </row>
    <row r="135" spans="1:8" x14ac:dyDescent="0.25">
      <c r="A135" s="22" t="s">
        <v>209</v>
      </c>
      <c r="B135" s="23" t="s">
        <v>212</v>
      </c>
      <c r="C135" s="24">
        <v>0</v>
      </c>
      <c r="D135" s="24">
        <v>0</v>
      </c>
      <c r="E135" s="24">
        <f t="shared" ref="E135:E136" si="89">+C135+D135</f>
        <v>0</v>
      </c>
      <c r="F135" s="24">
        <v>0</v>
      </c>
      <c r="G135" s="24">
        <f t="shared" ref="G135:G136" si="90">+F135</f>
        <v>0</v>
      </c>
      <c r="H135" s="24">
        <f t="shared" ref="H135:H136" si="91">+E135-F135</f>
        <v>0</v>
      </c>
    </row>
    <row r="136" spans="1:8" x14ac:dyDescent="0.25">
      <c r="A136" s="22" t="s">
        <v>210</v>
      </c>
      <c r="B136" s="23" t="s">
        <v>213</v>
      </c>
      <c r="C136" s="24">
        <v>150000</v>
      </c>
      <c r="D136" s="24">
        <v>0</v>
      </c>
      <c r="E136" s="24">
        <f t="shared" si="89"/>
        <v>150000</v>
      </c>
      <c r="F136" s="24">
        <v>0</v>
      </c>
      <c r="G136" s="24">
        <f t="shared" si="90"/>
        <v>0</v>
      </c>
      <c r="H136" s="24">
        <f t="shared" si="91"/>
        <v>150000</v>
      </c>
    </row>
    <row r="137" spans="1:8" ht="30" x14ac:dyDescent="0.25">
      <c r="A137" s="22" t="s">
        <v>211</v>
      </c>
      <c r="B137" s="23" t="s">
        <v>214</v>
      </c>
      <c r="C137" s="24">
        <v>0</v>
      </c>
      <c r="D137" s="24">
        <v>0</v>
      </c>
      <c r="E137" s="24">
        <f t="shared" ref="E137" si="92">+C137+D137</f>
        <v>0</v>
      </c>
      <c r="F137" s="24">
        <v>0</v>
      </c>
      <c r="G137" s="24">
        <f t="shared" ref="G137" si="93">+F137</f>
        <v>0</v>
      </c>
      <c r="H137" s="24">
        <f t="shared" ref="H137" si="94">+E137-F137</f>
        <v>0</v>
      </c>
    </row>
    <row r="138" spans="1:8" s="21" customFormat="1" x14ac:dyDescent="0.25">
      <c r="A138" s="19" t="s">
        <v>332</v>
      </c>
      <c r="B138" s="20" t="s">
        <v>351</v>
      </c>
      <c r="C138" s="3">
        <f>+C139</f>
        <v>70000</v>
      </c>
      <c r="D138" s="3">
        <f t="shared" ref="D138:G138" si="95">+D139</f>
        <v>0</v>
      </c>
      <c r="E138" s="3">
        <f t="shared" si="95"/>
        <v>70000</v>
      </c>
      <c r="F138" s="3">
        <f>+F139</f>
        <v>0</v>
      </c>
      <c r="G138" s="3">
        <f t="shared" si="95"/>
        <v>0</v>
      </c>
      <c r="H138" s="3">
        <f>+H139</f>
        <v>70000</v>
      </c>
    </row>
    <row r="139" spans="1:8" x14ac:dyDescent="0.25">
      <c r="A139" s="22" t="s">
        <v>333</v>
      </c>
      <c r="B139" s="23" t="s">
        <v>334</v>
      </c>
      <c r="C139" s="24">
        <v>70000</v>
      </c>
      <c r="D139" s="24">
        <v>0</v>
      </c>
      <c r="E139" s="24">
        <f t="shared" ref="E139" si="96">+C139+D139</f>
        <v>70000</v>
      </c>
      <c r="F139" s="24">
        <v>0</v>
      </c>
      <c r="G139" s="24">
        <f t="shared" ref="G139" si="97">+F139</f>
        <v>0</v>
      </c>
      <c r="H139" s="24">
        <f t="shared" ref="H139" si="98">+E139-F139</f>
        <v>70000</v>
      </c>
    </row>
    <row r="140" spans="1:8" s="21" customFormat="1" x14ac:dyDescent="0.25">
      <c r="A140" s="19" t="s">
        <v>323</v>
      </c>
      <c r="B140" s="20" t="s">
        <v>216</v>
      </c>
      <c r="C140" s="3">
        <f>+C141+C142+C143</f>
        <v>1500000</v>
      </c>
      <c r="D140" s="3">
        <f t="shared" ref="D140:G140" si="99">+D141+D142+D143</f>
        <v>1500000</v>
      </c>
      <c r="E140" s="3">
        <f t="shared" si="99"/>
        <v>3000000</v>
      </c>
      <c r="F140" s="3">
        <f t="shared" si="99"/>
        <v>2424400</v>
      </c>
      <c r="G140" s="3">
        <f t="shared" si="99"/>
        <v>2424400</v>
      </c>
      <c r="H140" s="3">
        <f>+H141+H142+H143</f>
        <v>575600</v>
      </c>
    </row>
    <row r="141" spans="1:8" x14ac:dyDescent="0.25">
      <c r="A141" s="22" t="s">
        <v>215</v>
      </c>
      <c r="B141" s="23" t="s">
        <v>216</v>
      </c>
      <c r="C141" s="24">
        <v>1500000</v>
      </c>
      <c r="D141" s="24">
        <v>1500000</v>
      </c>
      <c r="E141" s="24">
        <f t="shared" ref="E141:E143" si="100">+C141+D141</f>
        <v>3000000</v>
      </c>
      <c r="F141" s="24">
        <v>2424400</v>
      </c>
      <c r="G141" s="24">
        <f t="shared" ref="G141:G143" si="101">+F141</f>
        <v>2424400</v>
      </c>
      <c r="H141" s="24">
        <f t="shared" ref="H141:H143" si="102">+E141-F141</f>
        <v>575600</v>
      </c>
    </row>
    <row r="142" spans="1:8" x14ac:dyDescent="0.25">
      <c r="A142" s="22" t="s">
        <v>324</v>
      </c>
      <c r="B142" s="23" t="s">
        <v>325</v>
      </c>
      <c r="C142" s="24">
        <v>0</v>
      </c>
      <c r="D142" s="24">
        <v>0</v>
      </c>
      <c r="E142" s="24">
        <f t="shared" si="100"/>
        <v>0</v>
      </c>
      <c r="F142" s="24">
        <v>0</v>
      </c>
      <c r="G142" s="24">
        <f t="shared" si="101"/>
        <v>0</v>
      </c>
      <c r="H142" s="24">
        <f t="shared" si="102"/>
        <v>0</v>
      </c>
    </row>
    <row r="143" spans="1:8" x14ac:dyDescent="0.25">
      <c r="A143" s="22" t="s">
        <v>335</v>
      </c>
      <c r="B143" s="23" t="s">
        <v>336</v>
      </c>
      <c r="C143" s="24">
        <v>0</v>
      </c>
      <c r="D143" s="24">
        <v>0</v>
      </c>
      <c r="E143" s="24">
        <f t="shared" si="100"/>
        <v>0</v>
      </c>
      <c r="F143" s="24">
        <v>0</v>
      </c>
      <c r="G143" s="24">
        <f t="shared" si="101"/>
        <v>0</v>
      </c>
      <c r="H143" s="24">
        <f t="shared" si="102"/>
        <v>0</v>
      </c>
    </row>
    <row r="144" spans="1:8" s="21" customFormat="1" x14ac:dyDescent="0.25">
      <c r="A144" s="19">
        <v>5.6</v>
      </c>
      <c r="B144" s="20" t="s">
        <v>29</v>
      </c>
      <c r="C144" s="3">
        <f>+C147+C148+C146+C145</f>
        <v>1650000</v>
      </c>
      <c r="D144" s="3">
        <f t="shared" ref="D144:H144" si="103">+D147+D148+D146+D145</f>
        <v>-1250000</v>
      </c>
      <c r="E144" s="3">
        <f t="shared" si="103"/>
        <v>400000</v>
      </c>
      <c r="F144" s="3">
        <f t="shared" si="103"/>
        <v>32671.4</v>
      </c>
      <c r="G144" s="3">
        <f t="shared" si="103"/>
        <v>32671.4</v>
      </c>
      <c r="H144" s="3">
        <f t="shared" si="103"/>
        <v>367328.6</v>
      </c>
    </row>
    <row r="145" spans="1:8" x14ac:dyDescent="0.25">
      <c r="A145" s="22" t="s">
        <v>217</v>
      </c>
      <c r="B145" s="23" t="s">
        <v>220</v>
      </c>
      <c r="C145" s="24">
        <v>0</v>
      </c>
      <c r="D145" s="24">
        <v>0</v>
      </c>
      <c r="E145" s="24">
        <f t="shared" ref="E145:E148" si="104">+C145+D145</f>
        <v>0</v>
      </c>
      <c r="F145" s="24">
        <v>0</v>
      </c>
      <c r="G145" s="24">
        <f t="shared" ref="G145:G148" si="105">+F145</f>
        <v>0</v>
      </c>
      <c r="H145" s="24">
        <f t="shared" ref="H145:H148" si="106">+E145-F145</f>
        <v>0</v>
      </c>
    </row>
    <row r="146" spans="1:8" ht="30" x14ac:dyDescent="0.25">
      <c r="A146" s="22" t="s">
        <v>287</v>
      </c>
      <c r="B146" s="23" t="s">
        <v>288</v>
      </c>
      <c r="C146" s="24">
        <v>0</v>
      </c>
      <c r="D146" s="24">
        <v>0</v>
      </c>
      <c r="E146" s="24">
        <f t="shared" si="104"/>
        <v>0</v>
      </c>
      <c r="F146" s="24">
        <v>0</v>
      </c>
      <c r="G146" s="24">
        <f t="shared" si="105"/>
        <v>0</v>
      </c>
      <c r="H146" s="24">
        <f t="shared" si="106"/>
        <v>0</v>
      </c>
    </row>
    <row r="147" spans="1:8" x14ac:dyDescent="0.25">
      <c r="A147" s="22" t="s">
        <v>218</v>
      </c>
      <c r="B147" s="23" t="s">
        <v>221</v>
      </c>
      <c r="C147" s="24">
        <v>150000</v>
      </c>
      <c r="D147" s="24">
        <v>0</v>
      </c>
      <c r="E147" s="24">
        <f t="shared" si="104"/>
        <v>150000</v>
      </c>
      <c r="F147" s="24">
        <v>32671.4</v>
      </c>
      <c r="G147" s="24">
        <f t="shared" si="105"/>
        <v>32671.4</v>
      </c>
      <c r="H147" s="24">
        <f t="shared" si="106"/>
        <v>117328.6</v>
      </c>
    </row>
    <row r="148" spans="1:8" x14ac:dyDescent="0.25">
      <c r="A148" s="22" t="s">
        <v>219</v>
      </c>
      <c r="B148" s="23" t="s">
        <v>222</v>
      </c>
      <c r="C148" s="24">
        <v>1500000</v>
      </c>
      <c r="D148" s="24">
        <v>-1250000</v>
      </c>
      <c r="E148" s="24">
        <f t="shared" si="104"/>
        <v>250000</v>
      </c>
      <c r="F148" s="24">
        <v>0</v>
      </c>
      <c r="G148" s="24">
        <f t="shared" si="105"/>
        <v>0</v>
      </c>
      <c r="H148" s="24">
        <f t="shared" si="106"/>
        <v>250000</v>
      </c>
    </row>
    <row r="149" spans="1:8" s="21" customFormat="1" x14ac:dyDescent="0.25">
      <c r="A149" s="19">
        <v>5.9</v>
      </c>
      <c r="B149" s="20" t="s">
        <v>30</v>
      </c>
      <c r="C149" s="3">
        <f>+C150</f>
        <v>50000</v>
      </c>
      <c r="D149" s="3">
        <f t="shared" ref="D149:H149" si="107">+D150</f>
        <v>0</v>
      </c>
      <c r="E149" s="3">
        <f>+E150</f>
        <v>50000</v>
      </c>
      <c r="F149" s="3">
        <f t="shared" si="107"/>
        <v>0</v>
      </c>
      <c r="G149" s="3">
        <f t="shared" si="107"/>
        <v>0</v>
      </c>
      <c r="H149" s="3">
        <f t="shared" si="107"/>
        <v>50000</v>
      </c>
    </row>
    <row r="150" spans="1:8" x14ac:dyDescent="0.25">
      <c r="A150" s="22" t="s">
        <v>223</v>
      </c>
      <c r="B150" s="23" t="s">
        <v>224</v>
      </c>
      <c r="C150" s="24">
        <v>50000</v>
      </c>
      <c r="D150" s="24">
        <v>0</v>
      </c>
      <c r="E150" s="24">
        <f t="shared" ref="E150" si="108">+C150+D150</f>
        <v>50000</v>
      </c>
      <c r="F150" s="24">
        <v>0</v>
      </c>
      <c r="G150" s="24">
        <f t="shared" ref="G150" si="109">+F150</f>
        <v>0</v>
      </c>
      <c r="H150" s="24">
        <f t="shared" ref="H150" si="110">+E150-F150</f>
        <v>50000</v>
      </c>
    </row>
    <row r="151" spans="1:8" x14ac:dyDescent="0.25">
      <c r="A151" s="17">
        <v>6</v>
      </c>
      <c r="B151" s="18" t="s">
        <v>31</v>
      </c>
      <c r="C151" s="2">
        <f>+C152</f>
        <v>12500000</v>
      </c>
      <c r="D151" s="2">
        <f t="shared" ref="D151:H151" si="111">+D152</f>
        <v>-5518700</v>
      </c>
      <c r="E151" s="2">
        <f>+E152</f>
        <v>6981300</v>
      </c>
      <c r="F151" s="2">
        <f t="shared" si="111"/>
        <v>4655026.91</v>
      </c>
      <c r="G151" s="2">
        <f t="shared" si="111"/>
        <v>1646508.07</v>
      </c>
      <c r="H151" s="2">
        <f t="shared" si="111"/>
        <v>2326273.09</v>
      </c>
    </row>
    <row r="152" spans="1:8" s="21" customFormat="1" x14ac:dyDescent="0.25">
      <c r="A152" s="19">
        <v>6.1</v>
      </c>
      <c r="B152" s="20" t="s">
        <v>49</v>
      </c>
      <c r="C152" s="3">
        <f>C155+C156+C153+C158+C154+C157</f>
        <v>12500000</v>
      </c>
      <c r="D152" s="3">
        <f t="shared" ref="D152:H152" si="112">D155+D156+D153+D158+D154+D157</f>
        <v>-5518700</v>
      </c>
      <c r="E152" s="3">
        <f t="shared" si="112"/>
        <v>6981300</v>
      </c>
      <c r="F152" s="3">
        <f>F155+F156+F153+F158+F154+F157</f>
        <v>4655026.91</v>
      </c>
      <c r="G152" s="3">
        <f t="shared" si="112"/>
        <v>1646508.07</v>
      </c>
      <c r="H152" s="3">
        <f t="shared" si="112"/>
        <v>2326273.09</v>
      </c>
    </row>
    <row r="153" spans="1:8" x14ac:dyDescent="0.25">
      <c r="A153" s="22" t="s">
        <v>225</v>
      </c>
      <c r="B153" s="23" t="s">
        <v>237</v>
      </c>
      <c r="C153" s="24">
        <v>0</v>
      </c>
      <c r="D153" s="24">
        <v>1170000</v>
      </c>
      <c r="E153" s="24">
        <f t="shared" ref="E153:E158" si="113">+C153+D153</f>
        <v>1170000</v>
      </c>
      <c r="F153" s="24">
        <v>0</v>
      </c>
      <c r="G153" s="24">
        <f t="shared" ref="G153:G158" si="114">+F153</f>
        <v>0</v>
      </c>
      <c r="H153" s="24">
        <f t="shared" ref="H153:H158" si="115">+E153-F153</f>
        <v>1170000</v>
      </c>
    </row>
    <row r="154" spans="1:8" ht="30" x14ac:dyDescent="0.25">
      <c r="A154" s="22" t="s">
        <v>226</v>
      </c>
      <c r="B154" s="23" t="s">
        <v>248</v>
      </c>
      <c r="C154" s="24">
        <v>0</v>
      </c>
      <c r="D154" s="24">
        <v>311300</v>
      </c>
      <c r="E154" s="24">
        <f t="shared" si="113"/>
        <v>311300</v>
      </c>
      <c r="F154" s="24">
        <v>0</v>
      </c>
      <c r="G154" s="24">
        <f t="shared" si="114"/>
        <v>0</v>
      </c>
      <c r="H154" s="24">
        <f t="shared" si="115"/>
        <v>311300</v>
      </c>
    </row>
    <row r="155" spans="1:8" ht="30" x14ac:dyDescent="0.25">
      <c r="A155" s="22" t="s">
        <v>227</v>
      </c>
      <c r="B155" s="23" t="s">
        <v>231</v>
      </c>
      <c r="C155" s="24">
        <v>0</v>
      </c>
      <c r="D155" s="24">
        <v>0</v>
      </c>
      <c r="E155" s="24">
        <f t="shared" si="113"/>
        <v>0</v>
      </c>
      <c r="F155" s="24">
        <v>0</v>
      </c>
      <c r="G155" s="24">
        <f t="shared" si="114"/>
        <v>0</v>
      </c>
      <c r="H155" s="24">
        <f t="shared" si="115"/>
        <v>0</v>
      </c>
    </row>
    <row r="156" spans="1:8" x14ac:dyDescent="0.25">
      <c r="A156" s="22" t="s">
        <v>228</v>
      </c>
      <c r="B156" s="23" t="s">
        <v>232</v>
      </c>
      <c r="C156" s="24">
        <v>12500000</v>
      </c>
      <c r="D156" s="24">
        <v>-7000000</v>
      </c>
      <c r="E156" s="24">
        <f t="shared" si="113"/>
        <v>5500000</v>
      </c>
      <c r="F156" s="24">
        <v>4655026.91</v>
      </c>
      <c r="G156" s="24">
        <v>1646508.07</v>
      </c>
      <c r="H156" s="24">
        <f>+E156-F156</f>
        <v>844973.08999999985</v>
      </c>
    </row>
    <row r="157" spans="1:8" ht="30" x14ac:dyDescent="0.25">
      <c r="A157" s="22" t="s">
        <v>249</v>
      </c>
      <c r="B157" s="23" t="s">
        <v>289</v>
      </c>
      <c r="C157" s="24">
        <v>0</v>
      </c>
      <c r="D157" s="24">
        <v>0</v>
      </c>
      <c r="E157" s="24">
        <f t="shared" si="113"/>
        <v>0</v>
      </c>
      <c r="F157" s="24">
        <v>0</v>
      </c>
      <c r="G157" s="24">
        <f t="shared" si="114"/>
        <v>0</v>
      </c>
      <c r="H157" s="24">
        <f t="shared" si="115"/>
        <v>0</v>
      </c>
    </row>
    <row r="158" spans="1:8" ht="30" x14ac:dyDescent="0.25">
      <c r="A158" s="22" t="s">
        <v>229</v>
      </c>
      <c r="B158" s="23" t="s">
        <v>238</v>
      </c>
      <c r="C158" s="24">
        <v>0</v>
      </c>
      <c r="D158" s="24">
        <v>0</v>
      </c>
      <c r="E158" s="24">
        <f t="shared" si="113"/>
        <v>0</v>
      </c>
      <c r="F158" s="24">
        <v>0</v>
      </c>
      <c r="G158" s="24">
        <f t="shared" si="114"/>
        <v>0</v>
      </c>
      <c r="H158" s="24">
        <f t="shared" si="115"/>
        <v>0</v>
      </c>
    </row>
    <row r="159" spans="1:8" x14ac:dyDescent="0.25">
      <c r="A159" s="17">
        <v>8</v>
      </c>
      <c r="B159" s="18" t="s">
        <v>32</v>
      </c>
      <c r="C159" s="2">
        <f>+C160</f>
        <v>2300000</v>
      </c>
      <c r="D159" s="2">
        <f t="shared" ref="D159:H162" si="116">+D160</f>
        <v>700000</v>
      </c>
      <c r="E159" s="2">
        <f>+E160</f>
        <v>3000000</v>
      </c>
      <c r="F159" s="2">
        <f t="shared" si="116"/>
        <v>2880379.2</v>
      </c>
      <c r="G159" s="2">
        <f t="shared" si="116"/>
        <v>2880379.2</v>
      </c>
      <c r="H159" s="2">
        <f t="shared" si="116"/>
        <v>119620.79999999981</v>
      </c>
    </row>
    <row r="160" spans="1:8" s="21" customFormat="1" x14ac:dyDescent="0.25">
      <c r="A160" s="19">
        <v>8.5</v>
      </c>
      <c r="B160" s="20" t="s">
        <v>33</v>
      </c>
      <c r="C160" s="3">
        <f>+C161</f>
        <v>2300000</v>
      </c>
      <c r="D160" s="3">
        <f t="shared" si="116"/>
        <v>700000</v>
      </c>
      <c r="E160" s="3">
        <f>+E161</f>
        <v>3000000</v>
      </c>
      <c r="F160" s="3">
        <f t="shared" si="116"/>
        <v>2880379.2</v>
      </c>
      <c r="G160" s="3">
        <f t="shared" si="116"/>
        <v>2880379.2</v>
      </c>
      <c r="H160" s="3">
        <f t="shared" si="116"/>
        <v>119620.79999999981</v>
      </c>
    </row>
    <row r="161" spans="1:8" x14ac:dyDescent="0.25">
      <c r="A161" s="22" t="s">
        <v>235</v>
      </c>
      <c r="B161" s="23" t="s">
        <v>236</v>
      </c>
      <c r="C161" s="24">
        <v>2300000</v>
      </c>
      <c r="D161" s="24">
        <v>700000</v>
      </c>
      <c r="E161" s="24">
        <f t="shared" ref="E161" si="117">+C161+D161</f>
        <v>3000000</v>
      </c>
      <c r="F161" s="24">
        <v>2880379.2</v>
      </c>
      <c r="G161" s="24">
        <f t="shared" ref="G161:G163" si="118">+F161</f>
        <v>2880379.2</v>
      </c>
      <c r="H161" s="24">
        <f t="shared" ref="H161" si="119">+E161-F161</f>
        <v>119620.79999999981</v>
      </c>
    </row>
    <row r="162" spans="1:8" s="21" customFormat="1" ht="30" x14ac:dyDescent="0.25">
      <c r="A162" s="19" t="s">
        <v>357</v>
      </c>
      <c r="B162" s="20" t="s">
        <v>359</v>
      </c>
      <c r="C162" s="3">
        <f>+C163</f>
        <v>2000000</v>
      </c>
      <c r="D162" s="3">
        <f t="shared" si="116"/>
        <v>-1000000</v>
      </c>
      <c r="E162" s="3">
        <f>+E163</f>
        <v>1000000</v>
      </c>
      <c r="F162" s="3">
        <f>+F163</f>
        <v>0</v>
      </c>
      <c r="G162" s="3">
        <f t="shared" si="116"/>
        <v>0</v>
      </c>
      <c r="H162" s="3">
        <f t="shared" si="116"/>
        <v>1000000</v>
      </c>
    </row>
    <row r="163" spans="1:8" x14ac:dyDescent="0.25">
      <c r="A163" s="22" t="s">
        <v>358</v>
      </c>
      <c r="B163" s="23" t="s">
        <v>360</v>
      </c>
      <c r="C163" s="24">
        <v>2000000</v>
      </c>
      <c r="D163" s="24">
        <v>-1000000</v>
      </c>
      <c r="E163" s="24">
        <f t="shared" ref="E163" si="120">+C163+D163</f>
        <v>1000000</v>
      </c>
      <c r="F163" s="24">
        <v>0</v>
      </c>
      <c r="G163" s="24">
        <f t="shared" si="118"/>
        <v>0</v>
      </c>
      <c r="H163" s="24">
        <f t="shared" ref="H163" si="121">+E163-F163</f>
        <v>1000000</v>
      </c>
    </row>
    <row r="164" spans="1:8" x14ac:dyDescent="0.25">
      <c r="A164" s="25"/>
      <c r="C164" s="24"/>
      <c r="D164" s="24"/>
      <c r="E164" s="24"/>
      <c r="F164" s="24"/>
      <c r="G164" s="24"/>
      <c r="H164" s="24"/>
    </row>
    <row r="165" spans="1:8" s="16" customFormat="1" ht="15.75" x14ac:dyDescent="0.25">
      <c r="A165" s="13" t="s">
        <v>50</v>
      </c>
      <c r="B165" s="14"/>
      <c r="C165" s="1">
        <f t="shared" ref="C165:H165" si="122">+C166+C188+C196+C203+C206+C185</f>
        <v>93395010</v>
      </c>
      <c r="D165" s="1">
        <f t="shared" si="122"/>
        <v>-2075924</v>
      </c>
      <c r="E165" s="1">
        <f t="shared" si="122"/>
        <v>91319086</v>
      </c>
      <c r="F165" s="1">
        <f t="shared" si="122"/>
        <v>44694048.350000001</v>
      </c>
      <c r="G165" s="1">
        <f t="shared" si="122"/>
        <v>44694048.350000001</v>
      </c>
      <c r="H165" s="1">
        <f t="shared" si="122"/>
        <v>46625037.649999999</v>
      </c>
    </row>
    <row r="166" spans="1:8" x14ac:dyDescent="0.25">
      <c r="A166" s="17">
        <v>1</v>
      </c>
      <c r="B166" s="18" t="s">
        <v>9</v>
      </c>
      <c r="C166" s="2">
        <f t="shared" ref="C166:H166" si="123">+C167+C172+C178+C170+C181+C183</f>
        <v>78094010</v>
      </c>
      <c r="D166" s="2">
        <f t="shared" si="123"/>
        <v>-1975924</v>
      </c>
      <c r="E166" s="2">
        <f t="shared" si="123"/>
        <v>76118086</v>
      </c>
      <c r="F166" s="2">
        <f t="shared" si="123"/>
        <v>38570847</v>
      </c>
      <c r="G166" s="2">
        <f t="shared" si="123"/>
        <v>38570847</v>
      </c>
      <c r="H166" s="2">
        <f t="shared" si="123"/>
        <v>37547239</v>
      </c>
    </row>
    <row r="167" spans="1:8" s="21" customFormat="1" ht="30" x14ac:dyDescent="0.25">
      <c r="A167" s="19">
        <v>1.1000000000000001</v>
      </c>
      <c r="B167" s="20" t="s">
        <v>35</v>
      </c>
      <c r="C167" s="3">
        <f>+C168+C169</f>
        <v>60000000</v>
      </c>
      <c r="D167" s="3">
        <f t="shared" ref="D167:H167" si="124">+D168+D169</f>
        <v>-1055924</v>
      </c>
      <c r="E167" s="3">
        <f t="shared" si="124"/>
        <v>58944076</v>
      </c>
      <c r="F167" s="3">
        <f t="shared" si="124"/>
        <v>33172067</v>
      </c>
      <c r="G167" s="3">
        <f t="shared" si="124"/>
        <v>33172067</v>
      </c>
      <c r="H167" s="3">
        <f t="shared" si="124"/>
        <v>25772009</v>
      </c>
    </row>
    <row r="168" spans="1:8" x14ac:dyDescent="0.25">
      <c r="A168" s="22" t="s">
        <v>62</v>
      </c>
      <c r="B168" s="23" t="s">
        <v>63</v>
      </c>
      <c r="C168" s="24">
        <v>0</v>
      </c>
      <c r="D168" s="24">
        <v>0</v>
      </c>
      <c r="E168" s="24">
        <f t="shared" ref="E168:E169" si="125">+C168+D168</f>
        <v>0</v>
      </c>
      <c r="F168" s="24">
        <v>0</v>
      </c>
      <c r="G168" s="24">
        <f t="shared" ref="G168:G169" si="126">+F168</f>
        <v>0</v>
      </c>
      <c r="H168" s="24">
        <f t="shared" ref="H168:H169" si="127">+E168-F168</f>
        <v>0</v>
      </c>
    </row>
    <row r="169" spans="1:8" x14ac:dyDescent="0.25">
      <c r="A169" s="22" t="s">
        <v>64</v>
      </c>
      <c r="B169" s="23" t="s">
        <v>65</v>
      </c>
      <c r="C169" s="24">
        <v>60000000</v>
      </c>
      <c r="D169" s="24">
        <v>-1055924</v>
      </c>
      <c r="E169" s="24">
        <f t="shared" si="125"/>
        <v>58944076</v>
      </c>
      <c r="F169" s="24">
        <v>33172067</v>
      </c>
      <c r="G169" s="24">
        <f t="shared" si="126"/>
        <v>33172067</v>
      </c>
      <c r="H169" s="24">
        <f t="shared" si="127"/>
        <v>25772009</v>
      </c>
    </row>
    <row r="170" spans="1:8" s="21" customFormat="1" ht="30" x14ac:dyDescent="0.25">
      <c r="A170" s="19">
        <v>1.2</v>
      </c>
      <c r="B170" s="20" t="s">
        <v>36</v>
      </c>
      <c r="C170" s="3">
        <f>+C171</f>
        <v>11000000</v>
      </c>
      <c r="D170" s="3">
        <f t="shared" ref="D170:H170" si="128">+D171</f>
        <v>-2000000</v>
      </c>
      <c r="E170" s="3">
        <f t="shared" si="128"/>
        <v>9000000</v>
      </c>
      <c r="F170" s="3">
        <f t="shared" si="128"/>
        <v>2170358</v>
      </c>
      <c r="G170" s="3">
        <f t="shared" si="128"/>
        <v>2170358</v>
      </c>
      <c r="H170" s="3">
        <f t="shared" si="128"/>
        <v>6829642</v>
      </c>
    </row>
    <row r="171" spans="1:8" x14ac:dyDescent="0.25">
      <c r="A171" s="22" t="s">
        <v>67</v>
      </c>
      <c r="B171" s="23" t="s">
        <v>68</v>
      </c>
      <c r="C171" s="24">
        <v>11000000</v>
      </c>
      <c r="D171" s="24">
        <v>-2000000</v>
      </c>
      <c r="E171" s="24">
        <f t="shared" ref="E171" si="129">+C171+D171</f>
        <v>9000000</v>
      </c>
      <c r="F171" s="24">
        <v>2170358</v>
      </c>
      <c r="G171" s="24">
        <f t="shared" ref="G171" si="130">+F171</f>
        <v>2170358</v>
      </c>
      <c r="H171" s="24">
        <f t="shared" ref="H171" si="131">+E171-F171</f>
        <v>6829642</v>
      </c>
    </row>
    <row r="172" spans="1:8" s="21" customFormat="1" x14ac:dyDescent="0.25">
      <c r="A172" s="19">
        <v>1.3</v>
      </c>
      <c r="B172" s="20" t="s">
        <v>10</v>
      </c>
      <c r="C172" s="3">
        <f>+C173+C176+C177</f>
        <v>2970000</v>
      </c>
      <c r="D172" s="3">
        <f t="shared" ref="D172:G172" si="132">+D173+D176+D177</f>
        <v>1080000</v>
      </c>
      <c r="E172" s="3">
        <f t="shared" si="132"/>
        <v>4050000</v>
      </c>
      <c r="F172" s="3">
        <f>+F173+F176+F177</f>
        <v>1312868</v>
      </c>
      <c r="G172" s="3">
        <f t="shared" si="132"/>
        <v>1312868</v>
      </c>
      <c r="H172" s="3">
        <f>+H173+H176+H177</f>
        <v>2737132</v>
      </c>
    </row>
    <row r="173" spans="1:8" s="21" customFormat="1" ht="30" x14ac:dyDescent="0.25">
      <c r="A173" s="25" t="s">
        <v>69</v>
      </c>
      <c r="B173" s="20" t="s">
        <v>70</v>
      </c>
      <c r="C173" s="3">
        <f>+C174+C175</f>
        <v>1850000</v>
      </c>
      <c r="D173" s="3">
        <f t="shared" ref="D173:H173" si="133">+D174+D175</f>
        <v>1080000</v>
      </c>
      <c r="E173" s="3">
        <f t="shared" si="133"/>
        <v>2930000</v>
      </c>
      <c r="F173" s="3">
        <f t="shared" si="133"/>
        <v>896896</v>
      </c>
      <c r="G173" s="3">
        <f t="shared" si="133"/>
        <v>896896</v>
      </c>
      <c r="H173" s="3">
        <f t="shared" si="133"/>
        <v>2033104</v>
      </c>
    </row>
    <row r="174" spans="1:8" x14ac:dyDescent="0.25">
      <c r="A174" s="22" t="s">
        <v>73</v>
      </c>
      <c r="B174" s="23" t="s">
        <v>71</v>
      </c>
      <c r="C174" s="24">
        <v>0</v>
      </c>
      <c r="D174" s="24">
        <v>1080000</v>
      </c>
      <c r="E174" s="24">
        <f t="shared" ref="E174:E176" si="134">+C174+D174</f>
        <v>1080000</v>
      </c>
      <c r="F174" s="24">
        <v>896896</v>
      </c>
      <c r="G174" s="24">
        <f t="shared" ref="G174:G176" si="135">+F174</f>
        <v>896896</v>
      </c>
      <c r="H174" s="24">
        <f>+E174-F174</f>
        <v>183104</v>
      </c>
    </row>
    <row r="175" spans="1:8" x14ac:dyDescent="0.25">
      <c r="A175" s="22" t="s">
        <v>74</v>
      </c>
      <c r="B175" s="23" t="s">
        <v>246</v>
      </c>
      <c r="C175" s="24">
        <v>1850000</v>
      </c>
      <c r="D175" s="24">
        <v>0</v>
      </c>
      <c r="E175" s="24">
        <f t="shared" si="134"/>
        <v>1850000</v>
      </c>
      <c r="F175" s="24">
        <v>0</v>
      </c>
      <c r="G175" s="24">
        <f t="shared" si="135"/>
        <v>0</v>
      </c>
      <c r="H175" s="24">
        <f t="shared" ref="H175:H176" si="136">+E175-F175</f>
        <v>1850000</v>
      </c>
    </row>
    <row r="176" spans="1:8" x14ac:dyDescent="0.25">
      <c r="A176" s="22" t="s">
        <v>75</v>
      </c>
      <c r="B176" s="23" t="s">
        <v>76</v>
      </c>
      <c r="C176" s="24">
        <v>950000</v>
      </c>
      <c r="D176" s="24">
        <v>0</v>
      </c>
      <c r="E176" s="24">
        <f t="shared" si="134"/>
        <v>950000</v>
      </c>
      <c r="F176" s="24">
        <v>322322</v>
      </c>
      <c r="G176" s="24">
        <f t="shared" si="135"/>
        <v>322322</v>
      </c>
      <c r="H176" s="24">
        <f t="shared" si="136"/>
        <v>627678</v>
      </c>
    </row>
    <row r="177" spans="1:8" x14ac:dyDescent="0.25">
      <c r="A177" s="22" t="s">
        <v>77</v>
      </c>
      <c r="B177" s="23" t="s">
        <v>78</v>
      </c>
      <c r="C177" s="24">
        <v>170000</v>
      </c>
      <c r="D177" s="24">
        <v>0</v>
      </c>
      <c r="E177" s="24">
        <f>+C177+D177</f>
        <v>170000</v>
      </c>
      <c r="F177" s="24">
        <v>93650</v>
      </c>
      <c r="G177" s="24">
        <f>+F177</f>
        <v>93650</v>
      </c>
      <c r="H177" s="24">
        <f>+E177-F177</f>
        <v>76350</v>
      </c>
    </row>
    <row r="178" spans="1:8" s="21" customFormat="1" x14ac:dyDescent="0.25">
      <c r="A178" s="19">
        <v>1.5</v>
      </c>
      <c r="B178" s="20" t="s">
        <v>12</v>
      </c>
      <c r="C178" s="3">
        <f>+C180+C179</f>
        <v>3500000</v>
      </c>
      <c r="D178" s="3">
        <f t="shared" ref="D178:H178" si="137">+D180+D179</f>
        <v>0</v>
      </c>
      <c r="E178" s="3">
        <f t="shared" si="137"/>
        <v>3500000</v>
      </c>
      <c r="F178" s="3">
        <f>+F180+F179</f>
        <v>1915554</v>
      </c>
      <c r="G178" s="3">
        <f t="shared" si="137"/>
        <v>1915554</v>
      </c>
      <c r="H178" s="3">
        <f t="shared" si="137"/>
        <v>1584446</v>
      </c>
    </row>
    <row r="179" spans="1:8" x14ac:dyDescent="0.25">
      <c r="A179" s="22" t="s">
        <v>80</v>
      </c>
      <c r="B179" s="23" t="s">
        <v>81</v>
      </c>
      <c r="C179" s="24">
        <v>1000000</v>
      </c>
      <c r="D179" s="24">
        <v>-500000</v>
      </c>
      <c r="E179" s="24">
        <f>+C179+D179</f>
        <v>500000</v>
      </c>
      <c r="F179" s="24">
        <v>0</v>
      </c>
      <c r="G179" s="24">
        <f>+F179</f>
        <v>0</v>
      </c>
      <c r="H179" s="24">
        <f>+E179-F179</f>
        <v>500000</v>
      </c>
    </row>
    <row r="180" spans="1:8" x14ac:dyDescent="0.25">
      <c r="A180" s="22" t="s">
        <v>82</v>
      </c>
      <c r="B180" s="23" t="s">
        <v>12</v>
      </c>
      <c r="C180" s="24">
        <v>2500000</v>
      </c>
      <c r="D180" s="24">
        <v>500000</v>
      </c>
      <c r="E180" s="24">
        <f t="shared" ref="E180" si="138">+C180+D180</f>
        <v>3000000</v>
      </c>
      <c r="F180" s="24">
        <v>1915554</v>
      </c>
      <c r="G180" s="24">
        <f t="shared" ref="G180" si="139">+F180</f>
        <v>1915554</v>
      </c>
      <c r="H180" s="24">
        <f t="shared" ref="H180" si="140">+E180-F180</f>
        <v>1084446</v>
      </c>
    </row>
    <row r="181" spans="1:8" s="21" customFormat="1" x14ac:dyDescent="0.25">
      <c r="A181" s="19" t="s">
        <v>255</v>
      </c>
      <c r="B181" s="20" t="s">
        <v>258</v>
      </c>
      <c r="C181" s="3">
        <f>+C182</f>
        <v>0</v>
      </c>
      <c r="D181" s="3">
        <f t="shared" ref="D181:H181" si="141">+D182</f>
        <v>0</v>
      </c>
      <c r="E181" s="3">
        <f t="shared" si="141"/>
        <v>0</v>
      </c>
      <c r="F181" s="3">
        <f t="shared" si="141"/>
        <v>0</v>
      </c>
      <c r="G181" s="3">
        <f t="shared" si="141"/>
        <v>0</v>
      </c>
      <c r="H181" s="3">
        <f t="shared" si="141"/>
        <v>0</v>
      </c>
    </row>
    <row r="182" spans="1:8" ht="30" x14ac:dyDescent="0.25">
      <c r="A182" s="22" t="s">
        <v>256</v>
      </c>
      <c r="B182" s="23" t="s">
        <v>290</v>
      </c>
      <c r="C182" s="24">
        <v>0</v>
      </c>
      <c r="D182" s="24">
        <v>0</v>
      </c>
      <c r="E182" s="24">
        <f t="shared" ref="E182" si="142">+C182+D182</f>
        <v>0</v>
      </c>
      <c r="F182" s="24">
        <v>0</v>
      </c>
      <c r="G182" s="24">
        <f t="shared" ref="G182:G184" si="143">+F182</f>
        <v>0</v>
      </c>
      <c r="H182" s="24">
        <f t="shared" ref="H182" si="144">+E182-F182</f>
        <v>0</v>
      </c>
    </row>
    <row r="183" spans="1:8" s="21" customFormat="1" x14ac:dyDescent="0.25">
      <c r="A183" s="19" t="s">
        <v>316</v>
      </c>
      <c r="B183" s="20" t="s">
        <v>13</v>
      </c>
      <c r="C183" s="3">
        <f>+C184</f>
        <v>624010</v>
      </c>
      <c r="D183" s="3">
        <f t="shared" ref="D183:G183" si="145">+D184</f>
        <v>0</v>
      </c>
      <c r="E183" s="3">
        <f t="shared" si="145"/>
        <v>624010</v>
      </c>
      <c r="F183" s="3">
        <f t="shared" si="145"/>
        <v>0</v>
      </c>
      <c r="G183" s="3">
        <f t="shared" si="145"/>
        <v>0</v>
      </c>
      <c r="H183" s="3">
        <f>+H184</f>
        <v>624010</v>
      </c>
    </row>
    <row r="184" spans="1:8" x14ac:dyDescent="0.25">
      <c r="A184" s="22" t="s">
        <v>83</v>
      </c>
      <c r="B184" s="23" t="s">
        <v>361</v>
      </c>
      <c r="C184" s="24">
        <v>624010</v>
      </c>
      <c r="D184" s="24">
        <v>0</v>
      </c>
      <c r="E184" s="24">
        <f t="shared" ref="E184" si="146">+C184+D184</f>
        <v>624010</v>
      </c>
      <c r="F184" s="24">
        <v>0</v>
      </c>
      <c r="G184" s="24">
        <f t="shared" si="143"/>
        <v>0</v>
      </c>
      <c r="H184" s="24">
        <f>+E184-F184</f>
        <v>624010</v>
      </c>
    </row>
    <row r="185" spans="1:8" s="21" customFormat="1" x14ac:dyDescent="0.25">
      <c r="A185" s="17">
        <v>2</v>
      </c>
      <c r="B185" s="18" t="s">
        <v>14</v>
      </c>
      <c r="C185" s="2">
        <f>+C186</f>
        <v>0</v>
      </c>
      <c r="D185" s="2">
        <f t="shared" ref="D185:H186" si="147">+D186</f>
        <v>0</v>
      </c>
      <c r="E185" s="2">
        <f t="shared" si="147"/>
        <v>0</v>
      </c>
      <c r="F185" s="2">
        <f t="shared" si="147"/>
        <v>0</v>
      </c>
      <c r="G185" s="2">
        <f t="shared" si="147"/>
        <v>0</v>
      </c>
      <c r="H185" s="2">
        <f t="shared" si="147"/>
        <v>0</v>
      </c>
    </row>
    <row r="186" spans="1:8" s="21" customFormat="1" ht="30" x14ac:dyDescent="0.25">
      <c r="A186" s="25">
        <v>2.1</v>
      </c>
      <c r="B186" s="20" t="s">
        <v>58</v>
      </c>
      <c r="C186" s="3">
        <f>+C187</f>
        <v>0</v>
      </c>
      <c r="D186" s="3">
        <f t="shared" si="147"/>
        <v>0</v>
      </c>
      <c r="E186" s="3">
        <f t="shared" si="147"/>
        <v>0</v>
      </c>
      <c r="F186" s="3">
        <f t="shared" si="147"/>
        <v>0</v>
      </c>
      <c r="G186" s="3">
        <f t="shared" si="147"/>
        <v>0</v>
      </c>
      <c r="H186" s="3">
        <f t="shared" si="147"/>
        <v>0</v>
      </c>
    </row>
    <row r="187" spans="1:8" x14ac:dyDescent="0.25">
      <c r="A187" s="22" t="s">
        <v>85</v>
      </c>
      <c r="B187" s="23" t="s">
        <v>91</v>
      </c>
      <c r="C187" s="24">
        <v>0</v>
      </c>
      <c r="D187" s="24">
        <v>0</v>
      </c>
      <c r="E187" s="24">
        <f t="shared" ref="E187" si="148">+C187+D187</f>
        <v>0</v>
      </c>
      <c r="F187" s="24">
        <v>0</v>
      </c>
      <c r="G187" s="24">
        <f t="shared" ref="G187" si="149">+F187</f>
        <v>0</v>
      </c>
      <c r="H187" s="24">
        <f t="shared" ref="H187" si="150">+E187-F187</f>
        <v>0</v>
      </c>
    </row>
    <row r="188" spans="1:8" s="21" customFormat="1" x14ac:dyDescent="0.25">
      <c r="A188" s="19" t="s">
        <v>291</v>
      </c>
      <c r="B188" s="18" t="s">
        <v>18</v>
      </c>
      <c r="C188" s="2">
        <f>+C189+C191+C193</f>
        <v>13001000</v>
      </c>
      <c r="D188" s="2">
        <f t="shared" ref="D188:H188" si="151">+D189+D191+D193</f>
        <v>-100000</v>
      </c>
      <c r="E188" s="2">
        <f t="shared" si="151"/>
        <v>12901000</v>
      </c>
      <c r="F188" s="2">
        <f t="shared" si="151"/>
        <v>5719611.3499999996</v>
      </c>
      <c r="G188" s="2">
        <f t="shared" si="151"/>
        <v>5719611.3499999996</v>
      </c>
      <c r="H188" s="2">
        <f t="shared" si="151"/>
        <v>7181388.6500000004</v>
      </c>
    </row>
    <row r="189" spans="1:8" s="21" customFormat="1" ht="30" x14ac:dyDescent="0.25">
      <c r="A189" s="19" t="s">
        <v>315</v>
      </c>
      <c r="B189" s="20" t="s">
        <v>41</v>
      </c>
      <c r="C189" s="3">
        <f>+C190</f>
        <v>13000000</v>
      </c>
      <c r="D189" s="3">
        <f t="shared" ref="D189:H189" si="152">+D190</f>
        <v>0</v>
      </c>
      <c r="E189" s="3">
        <f t="shared" si="152"/>
        <v>13000000</v>
      </c>
      <c r="F189" s="3">
        <f t="shared" si="152"/>
        <v>5719446.0499999998</v>
      </c>
      <c r="G189" s="3">
        <f t="shared" si="152"/>
        <v>5719446.0499999998</v>
      </c>
      <c r="H189" s="3">
        <f t="shared" si="152"/>
        <v>7280553.9500000002</v>
      </c>
    </row>
    <row r="190" spans="1:8" ht="45" x14ac:dyDescent="0.25">
      <c r="A190" s="22" t="s">
        <v>140</v>
      </c>
      <c r="B190" s="23" t="s">
        <v>147</v>
      </c>
      <c r="C190" s="24">
        <v>13000000</v>
      </c>
      <c r="D190" s="24">
        <v>0</v>
      </c>
      <c r="E190" s="24">
        <f>+C190+D190</f>
        <v>13000000</v>
      </c>
      <c r="F190" s="24">
        <v>5719446.0499999998</v>
      </c>
      <c r="G190" s="24">
        <f>+F190</f>
        <v>5719446.0499999998</v>
      </c>
      <c r="H190" s="24">
        <f>+E190-F190</f>
        <v>7280553.9500000002</v>
      </c>
    </row>
    <row r="191" spans="1:8" s="21" customFormat="1" x14ac:dyDescent="0.25">
      <c r="A191" s="19">
        <v>3.4</v>
      </c>
      <c r="B191" s="20" t="s">
        <v>42</v>
      </c>
      <c r="C191" s="3">
        <f>+C192</f>
        <v>1000</v>
      </c>
      <c r="D191" s="3">
        <f t="shared" ref="D191:H191" si="153">+D192</f>
        <v>-100000</v>
      </c>
      <c r="E191" s="3">
        <f t="shared" si="153"/>
        <v>-99000</v>
      </c>
      <c r="F191" s="3">
        <f t="shared" si="153"/>
        <v>165.3</v>
      </c>
      <c r="G191" s="3">
        <f t="shared" si="153"/>
        <v>165.3</v>
      </c>
      <c r="H191" s="3">
        <f t="shared" si="153"/>
        <v>-99165.3</v>
      </c>
    </row>
    <row r="192" spans="1:8" x14ac:dyDescent="0.25">
      <c r="A192" s="22" t="s">
        <v>152</v>
      </c>
      <c r="B192" s="23" t="s">
        <v>154</v>
      </c>
      <c r="C192" s="24">
        <v>1000</v>
      </c>
      <c r="D192" s="24">
        <v>-100000</v>
      </c>
      <c r="E192" s="24">
        <f>+C192+D192</f>
        <v>-99000</v>
      </c>
      <c r="F192" s="24">
        <v>165.3</v>
      </c>
      <c r="G192" s="24">
        <f>+F192</f>
        <v>165.3</v>
      </c>
      <c r="H192" s="24">
        <f>+E192-F192</f>
        <v>-99165.3</v>
      </c>
    </row>
    <row r="193" spans="1:8" s="21" customFormat="1" x14ac:dyDescent="0.25">
      <c r="A193" s="19" t="s">
        <v>292</v>
      </c>
      <c r="B193" s="20" t="s">
        <v>293</v>
      </c>
      <c r="C193" s="3">
        <f>+C195+C194</f>
        <v>0</v>
      </c>
      <c r="D193" s="3">
        <f t="shared" ref="D193:H193" si="154">+D195+D194</f>
        <v>0</v>
      </c>
      <c r="E193" s="3">
        <f t="shared" si="154"/>
        <v>0</v>
      </c>
      <c r="F193" s="3">
        <f t="shared" si="154"/>
        <v>0</v>
      </c>
      <c r="G193" s="3">
        <f t="shared" si="154"/>
        <v>0</v>
      </c>
      <c r="H193" s="3">
        <f t="shared" si="154"/>
        <v>0</v>
      </c>
    </row>
    <row r="194" spans="1:8" ht="30" x14ac:dyDescent="0.25">
      <c r="A194" s="22" t="s">
        <v>183</v>
      </c>
      <c r="B194" s="23" t="s">
        <v>188</v>
      </c>
      <c r="C194" s="24">
        <v>0</v>
      </c>
      <c r="D194" s="24">
        <v>0</v>
      </c>
      <c r="E194" s="24">
        <f>+C194+D194</f>
        <v>0</v>
      </c>
      <c r="F194" s="24">
        <v>0</v>
      </c>
      <c r="G194" s="24">
        <f>+F194</f>
        <v>0</v>
      </c>
      <c r="H194" s="24">
        <f>+E194-F194</f>
        <v>0</v>
      </c>
    </row>
    <row r="195" spans="1:8" x14ac:dyDescent="0.25">
      <c r="A195" s="22" t="s">
        <v>184</v>
      </c>
      <c r="B195" s="23" t="s">
        <v>293</v>
      </c>
      <c r="C195" s="24">
        <v>0</v>
      </c>
      <c r="D195" s="24">
        <v>0</v>
      </c>
      <c r="E195" s="24">
        <f>+C195+D195</f>
        <v>0</v>
      </c>
      <c r="F195" s="24">
        <v>0</v>
      </c>
      <c r="G195" s="24">
        <f>+F195</f>
        <v>0</v>
      </c>
      <c r="H195" s="24">
        <f>+E195-F195</f>
        <v>0</v>
      </c>
    </row>
    <row r="196" spans="1:8" s="21" customFormat="1" ht="30" x14ac:dyDescent="0.25">
      <c r="A196" s="17">
        <v>4</v>
      </c>
      <c r="B196" s="18" t="s">
        <v>45</v>
      </c>
      <c r="C196" s="2">
        <f>+C197+C199</f>
        <v>800000</v>
      </c>
      <c r="D196" s="2">
        <f t="shared" ref="D196:H196" si="155">+D197+D199</f>
        <v>0</v>
      </c>
      <c r="E196" s="2">
        <f t="shared" si="155"/>
        <v>800000</v>
      </c>
      <c r="F196" s="2">
        <f>+F197+F199</f>
        <v>403590</v>
      </c>
      <c r="G196" s="2">
        <f t="shared" si="155"/>
        <v>403590</v>
      </c>
      <c r="H196" s="2">
        <f t="shared" si="155"/>
        <v>396410</v>
      </c>
    </row>
    <row r="197" spans="1:8" s="21" customFormat="1" ht="30" x14ac:dyDescent="0.25">
      <c r="A197" s="19">
        <v>4.0999999999999996</v>
      </c>
      <c r="B197" s="20" t="s">
        <v>46</v>
      </c>
      <c r="C197" s="3">
        <f>+C198</f>
        <v>0</v>
      </c>
      <c r="D197" s="3">
        <f t="shared" ref="D197:H197" si="156">+D198</f>
        <v>0</v>
      </c>
      <c r="E197" s="3">
        <f t="shared" si="156"/>
        <v>0</v>
      </c>
      <c r="F197" s="3">
        <f t="shared" si="156"/>
        <v>0</v>
      </c>
      <c r="G197" s="3">
        <f t="shared" si="156"/>
        <v>0</v>
      </c>
      <c r="H197" s="3">
        <f t="shared" si="156"/>
        <v>0</v>
      </c>
    </row>
    <row r="198" spans="1:8" ht="45" x14ac:dyDescent="0.25">
      <c r="A198" s="22" t="s">
        <v>190</v>
      </c>
      <c r="B198" s="23" t="s">
        <v>192</v>
      </c>
      <c r="C198" s="24">
        <v>0</v>
      </c>
      <c r="D198" s="24">
        <v>0</v>
      </c>
      <c r="E198" s="24">
        <f>+C198+D198</f>
        <v>0</v>
      </c>
      <c r="F198" s="24">
        <v>0</v>
      </c>
      <c r="G198" s="24">
        <f>+F198</f>
        <v>0</v>
      </c>
      <c r="H198" s="24">
        <f>+E198-F198</f>
        <v>0</v>
      </c>
    </row>
    <row r="199" spans="1:8" s="21" customFormat="1" x14ac:dyDescent="0.25">
      <c r="A199" s="19">
        <v>4.4000000000000004</v>
      </c>
      <c r="B199" s="20" t="s">
        <v>25</v>
      </c>
      <c r="C199" s="3">
        <f>+C200+C202+C201</f>
        <v>800000</v>
      </c>
      <c r="D199" s="3">
        <f t="shared" ref="D199:H199" si="157">+D200+D202+D201</f>
        <v>0</v>
      </c>
      <c r="E199" s="3">
        <f t="shared" si="157"/>
        <v>800000</v>
      </c>
      <c r="F199" s="3">
        <f t="shared" si="157"/>
        <v>403590</v>
      </c>
      <c r="G199" s="3">
        <f t="shared" si="157"/>
        <v>403590</v>
      </c>
      <c r="H199" s="3">
        <f t="shared" si="157"/>
        <v>396410</v>
      </c>
    </row>
    <row r="200" spans="1:8" x14ac:dyDescent="0.25">
      <c r="A200" s="22" t="s">
        <v>195</v>
      </c>
      <c r="B200" s="23" t="s">
        <v>200</v>
      </c>
      <c r="C200" s="24">
        <v>0</v>
      </c>
      <c r="D200" s="24">
        <f>0-C200</f>
        <v>0</v>
      </c>
      <c r="E200" s="24">
        <f t="shared" ref="E200" si="158">+C200+D200</f>
        <v>0</v>
      </c>
      <c r="F200" s="24">
        <v>0</v>
      </c>
      <c r="G200" s="24">
        <f t="shared" ref="G200" si="159">+F200</f>
        <v>0</v>
      </c>
      <c r="H200" s="24">
        <f t="shared" ref="H200" si="160">+E200-F200</f>
        <v>0</v>
      </c>
    </row>
    <row r="201" spans="1:8" ht="30" x14ac:dyDescent="0.25">
      <c r="A201" s="22" t="s">
        <v>196</v>
      </c>
      <c r="B201" s="23" t="s">
        <v>362</v>
      </c>
      <c r="C201" s="24">
        <v>0</v>
      </c>
      <c r="D201" s="24">
        <v>0</v>
      </c>
      <c r="E201" s="24">
        <f>+C201+D201</f>
        <v>0</v>
      </c>
      <c r="F201" s="24">
        <v>0</v>
      </c>
      <c r="G201" s="24">
        <f>+F201</f>
        <v>0</v>
      </c>
      <c r="H201" s="24">
        <f>+E201-F201</f>
        <v>0</v>
      </c>
    </row>
    <row r="202" spans="1:8" ht="30" x14ac:dyDescent="0.25">
      <c r="A202" s="22" t="s">
        <v>198</v>
      </c>
      <c r="B202" s="23" t="s">
        <v>203</v>
      </c>
      <c r="C202" s="24">
        <v>800000</v>
      </c>
      <c r="D202" s="24">
        <v>0</v>
      </c>
      <c r="E202" s="24">
        <f>+C202+D202</f>
        <v>800000</v>
      </c>
      <c r="F202" s="24">
        <v>403590</v>
      </c>
      <c r="G202" s="24">
        <f>+F202</f>
        <v>403590</v>
      </c>
      <c r="H202" s="24">
        <f>+E202-F202</f>
        <v>396410</v>
      </c>
    </row>
    <row r="203" spans="1:8" x14ac:dyDescent="0.25">
      <c r="A203" s="17">
        <v>6</v>
      </c>
      <c r="B203" s="18" t="s">
        <v>31</v>
      </c>
      <c r="C203" s="2">
        <f>+C204</f>
        <v>0</v>
      </c>
      <c r="D203" s="2">
        <f t="shared" ref="D203:H204" si="161">+D204</f>
        <v>0</v>
      </c>
      <c r="E203" s="2">
        <f>+E204</f>
        <v>0</v>
      </c>
      <c r="F203" s="2">
        <f t="shared" si="161"/>
        <v>0</v>
      </c>
      <c r="G203" s="2">
        <f t="shared" si="161"/>
        <v>0</v>
      </c>
      <c r="H203" s="2">
        <f t="shared" si="161"/>
        <v>0</v>
      </c>
    </row>
    <row r="204" spans="1:8" s="21" customFormat="1" x14ac:dyDescent="0.25">
      <c r="A204" s="19">
        <v>6.1</v>
      </c>
      <c r="B204" s="20" t="s">
        <v>49</v>
      </c>
      <c r="C204" s="3">
        <f>+C205</f>
        <v>0</v>
      </c>
      <c r="D204" s="3">
        <f t="shared" si="161"/>
        <v>0</v>
      </c>
      <c r="E204" s="3">
        <f t="shared" si="161"/>
        <v>0</v>
      </c>
      <c r="F204" s="3">
        <f t="shared" si="161"/>
        <v>0</v>
      </c>
      <c r="G204" s="3">
        <f t="shared" si="161"/>
        <v>0</v>
      </c>
      <c r="H204" s="3">
        <f t="shared" si="161"/>
        <v>0</v>
      </c>
    </row>
    <row r="205" spans="1:8" x14ac:dyDescent="0.25">
      <c r="A205" s="22" t="s">
        <v>228</v>
      </c>
      <c r="B205" s="23" t="s">
        <v>232</v>
      </c>
      <c r="C205" s="24">
        <v>0</v>
      </c>
      <c r="D205" s="24">
        <v>0</v>
      </c>
      <c r="E205" s="24">
        <f>+C205+D205</f>
        <v>0</v>
      </c>
      <c r="F205" s="24">
        <v>0</v>
      </c>
      <c r="G205" s="24">
        <f>+F205</f>
        <v>0</v>
      </c>
      <c r="H205" s="24">
        <f>+E205-F205</f>
        <v>0</v>
      </c>
    </row>
    <row r="206" spans="1:8" s="21" customFormat="1" x14ac:dyDescent="0.25">
      <c r="A206" s="17">
        <v>5</v>
      </c>
      <c r="B206" s="18" t="s">
        <v>26</v>
      </c>
      <c r="C206" s="2">
        <f>+C207</f>
        <v>1500000</v>
      </c>
      <c r="D206" s="2">
        <f t="shared" ref="D206:H207" si="162">+D207</f>
        <v>0</v>
      </c>
      <c r="E206" s="2">
        <f t="shared" si="162"/>
        <v>1500000</v>
      </c>
      <c r="F206" s="2">
        <f t="shared" si="162"/>
        <v>0</v>
      </c>
      <c r="G206" s="2">
        <f t="shared" si="162"/>
        <v>0</v>
      </c>
      <c r="H206" s="2">
        <f t="shared" si="162"/>
        <v>1500000</v>
      </c>
    </row>
    <row r="207" spans="1:8" s="21" customFormat="1" x14ac:dyDescent="0.25">
      <c r="A207" s="19" t="s">
        <v>323</v>
      </c>
      <c r="B207" s="20" t="s">
        <v>216</v>
      </c>
      <c r="C207" s="3">
        <f>+C208</f>
        <v>1500000</v>
      </c>
      <c r="D207" s="3">
        <f t="shared" si="162"/>
        <v>0</v>
      </c>
      <c r="E207" s="3">
        <f t="shared" si="162"/>
        <v>1500000</v>
      </c>
      <c r="F207" s="3">
        <f t="shared" si="162"/>
        <v>0</v>
      </c>
      <c r="G207" s="3">
        <f t="shared" si="162"/>
        <v>0</v>
      </c>
      <c r="H207" s="3">
        <f t="shared" si="162"/>
        <v>1500000</v>
      </c>
    </row>
    <row r="208" spans="1:8" x14ac:dyDescent="0.25">
      <c r="A208" s="22" t="s">
        <v>215</v>
      </c>
      <c r="B208" s="23" t="s">
        <v>216</v>
      </c>
      <c r="C208" s="24">
        <v>1500000</v>
      </c>
      <c r="D208" s="24">
        <v>0</v>
      </c>
      <c r="E208" s="24">
        <f>+C208+D208</f>
        <v>1500000</v>
      </c>
      <c r="F208" s="24">
        <v>0</v>
      </c>
      <c r="G208" s="24">
        <f>+F208</f>
        <v>0</v>
      </c>
      <c r="H208" s="24">
        <f>+E208-F208</f>
        <v>1500000</v>
      </c>
    </row>
    <row r="209" spans="1:8" ht="15.75" customHeight="1" x14ac:dyDescent="0.25">
      <c r="A209" s="19"/>
      <c r="B209" s="20"/>
      <c r="C209" s="27"/>
      <c r="D209" s="27"/>
      <c r="E209" s="27"/>
      <c r="F209" s="27"/>
      <c r="G209" s="27"/>
      <c r="H209" s="27"/>
    </row>
    <row r="210" spans="1:8" s="16" customFormat="1" ht="15.75" x14ac:dyDescent="0.25">
      <c r="A210" s="13" t="s">
        <v>51</v>
      </c>
      <c r="B210" s="14"/>
      <c r="C210" s="1">
        <f t="shared" ref="C210:H210" si="163">+C211+C230+C240+C247+C225</f>
        <v>37392421</v>
      </c>
      <c r="D210" s="1">
        <f t="shared" si="163"/>
        <v>-1566997</v>
      </c>
      <c r="E210" s="1">
        <f t="shared" si="163"/>
        <v>35825424</v>
      </c>
      <c r="F210" s="1">
        <f t="shared" si="163"/>
        <v>13705252.140000001</v>
      </c>
      <c r="G210" s="1">
        <f t="shared" si="163"/>
        <v>13705252.140000001</v>
      </c>
      <c r="H210" s="1">
        <f t="shared" si="163"/>
        <v>22120171.859999999</v>
      </c>
    </row>
    <row r="211" spans="1:8" x14ac:dyDescent="0.25">
      <c r="A211" s="17">
        <v>1</v>
      </c>
      <c r="B211" s="18" t="s">
        <v>9</v>
      </c>
      <c r="C211" s="2">
        <f>+C212+C217+C223+C215</f>
        <v>22700000</v>
      </c>
      <c r="D211" s="2">
        <f t="shared" ref="D211:H211" si="164">+D212+D217+D223+D215</f>
        <v>0</v>
      </c>
      <c r="E211" s="2">
        <f t="shared" si="164"/>
        <v>22700000</v>
      </c>
      <c r="F211" s="2">
        <f t="shared" si="164"/>
        <v>10984078.91</v>
      </c>
      <c r="G211" s="2">
        <f t="shared" si="164"/>
        <v>10984078.91</v>
      </c>
      <c r="H211" s="2">
        <f t="shared" si="164"/>
        <v>11715921.090000002</v>
      </c>
    </row>
    <row r="212" spans="1:8" s="21" customFormat="1" ht="30" x14ac:dyDescent="0.25">
      <c r="A212" s="19">
        <v>1.1000000000000001</v>
      </c>
      <c r="B212" s="20" t="s">
        <v>35</v>
      </c>
      <c r="C212" s="3">
        <f>+C213+C214</f>
        <v>10200000</v>
      </c>
      <c r="D212" s="3">
        <f t="shared" ref="D212:H212" si="165">+D213+D214</f>
        <v>0</v>
      </c>
      <c r="E212" s="3">
        <f t="shared" si="165"/>
        <v>10200000</v>
      </c>
      <c r="F212" s="3">
        <f t="shared" si="165"/>
        <v>8747204</v>
      </c>
      <c r="G212" s="3">
        <f t="shared" si="165"/>
        <v>8747204</v>
      </c>
      <c r="H212" s="3">
        <f t="shared" si="165"/>
        <v>1452796</v>
      </c>
    </row>
    <row r="213" spans="1:8" x14ac:dyDescent="0.25">
      <c r="A213" s="22" t="s">
        <v>62</v>
      </c>
      <c r="B213" s="23" t="s">
        <v>63</v>
      </c>
      <c r="C213" s="24">
        <v>10200000</v>
      </c>
      <c r="D213" s="24">
        <v>0</v>
      </c>
      <c r="E213" s="24">
        <f t="shared" ref="E213:E214" si="166">+C213+D213</f>
        <v>10200000</v>
      </c>
      <c r="F213" s="24">
        <v>5454692</v>
      </c>
      <c r="G213" s="24">
        <f t="shared" ref="G213:G214" si="167">+F213</f>
        <v>5454692</v>
      </c>
      <c r="H213" s="24">
        <f t="shared" ref="H213:H214" si="168">+E213-F213</f>
        <v>4745308</v>
      </c>
    </row>
    <row r="214" spans="1:8" x14ac:dyDescent="0.25">
      <c r="A214" s="22" t="s">
        <v>64</v>
      </c>
      <c r="B214" s="23" t="s">
        <v>65</v>
      </c>
      <c r="C214" s="24">
        <v>0</v>
      </c>
      <c r="D214" s="24">
        <v>0</v>
      </c>
      <c r="E214" s="24">
        <f t="shared" si="166"/>
        <v>0</v>
      </c>
      <c r="F214" s="24">
        <v>3292512</v>
      </c>
      <c r="G214" s="24">
        <f t="shared" si="167"/>
        <v>3292512</v>
      </c>
      <c r="H214" s="24">
        <f t="shared" si="168"/>
        <v>-3292512</v>
      </c>
    </row>
    <row r="215" spans="1:8" s="21" customFormat="1" ht="30" x14ac:dyDescent="0.25">
      <c r="A215" s="19">
        <v>1.2</v>
      </c>
      <c r="B215" s="20" t="s">
        <v>36</v>
      </c>
      <c r="C215" s="3">
        <f>+C216</f>
        <v>0</v>
      </c>
      <c r="D215" s="3">
        <f t="shared" ref="D215:H215" si="169">+D216</f>
        <v>0</v>
      </c>
      <c r="E215" s="3">
        <f t="shared" si="169"/>
        <v>0</v>
      </c>
      <c r="F215" s="3">
        <f t="shared" si="169"/>
        <v>1769086.85</v>
      </c>
      <c r="G215" s="3">
        <f t="shared" si="169"/>
        <v>1769086.85</v>
      </c>
      <c r="H215" s="3">
        <f t="shared" si="169"/>
        <v>-1769086.85</v>
      </c>
    </row>
    <row r="216" spans="1:8" x14ac:dyDescent="0.25">
      <c r="A216" s="22" t="s">
        <v>67</v>
      </c>
      <c r="B216" s="23" t="s">
        <v>68</v>
      </c>
      <c r="C216" s="24">
        <v>0</v>
      </c>
      <c r="D216" s="24">
        <v>0</v>
      </c>
      <c r="E216" s="24">
        <f t="shared" ref="E216" si="170">+C216+D216</f>
        <v>0</v>
      </c>
      <c r="F216" s="24">
        <v>1769086.85</v>
      </c>
      <c r="G216" s="24">
        <f t="shared" ref="G216" si="171">+F216</f>
        <v>1769086.85</v>
      </c>
      <c r="H216" s="24">
        <f t="shared" ref="H216" si="172">+E216-F216</f>
        <v>-1769086.85</v>
      </c>
    </row>
    <row r="217" spans="1:8" s="21" customFormat="1" x14ac:dyDescent="0.25">
      <c r="A217" s="19">
        <v>1.3</v>
      </c>
      <c r="B217" s="20" t="s">
        <v>10</v>
      </c>
      <c r="C217" s="3">
        <f>+C218+C221+C222</f>
        <v>12500000</v>
      </c>
      <c r="D217" s="3">
        <f t="shared" ref="D217:H217" si="173">+D218+D221+D222</f>
        <v>0</v>
      </c>
      <c r="E217" s="3">
        <f t="shared" si="173"/>
        <v>12500000</v>
      </c>
      <c r="F217" s="3">
        <f t="shared" si="173"/>
        <v>213690.06</v>
      </c>
      <c r="G217" s="3">
        <f t="shared" si="173"/>
        <v>213690.06</v>
      </c>
      <c r="H217" s="3">
        <f t="shared" si="173"/>
        <v>12286309.940000001</v>
      </c>
    </row>
    <row r="218" spans="1:8" s="21" customFormat="1" ht="30" x14ac:dyDescent="0.25">
      <c r="A218" s="25" t="s">
        <v>69</v>
      </c>
      <c r="B218" s="20" t="s">
        <v>70</v>
      </c>
      <c r="C218" s="3">
        <f>+C219+C220</f>
        <v>12500000</v>
      </c>
      <c r="D218" s="3">
        <f t="shared" ref="D218:H218" si="174">+D219+D220</f>
        <v>0</v>
      </c>
      <c r="E218" s="3">
        <f t="shared" si="174"/>
        <v>12500000</v>
      </c>
      <c r="F218" s="3">
        <f t="shared" si="174"/>
        <v>182505.54</v>
      </c>
      <c r="G218" s="3">
        <f t="shared" si="174"/>
        <v>182505.54</v>
      </c>
      <c r="H218" s="3">
        <f t="shared" si="174"/>
        <v>12317494.460000001</v>
      </c>
    </row>
    <row r="219" spans="1:8" x14ac:dyDescent="0.25">
      <c r="A219" s="22" t="s">
        <v>73</v>
      </c>
      <c r="B219" s="23" t="s">
        <v>71</v>
      </c>
      <c r="C219" s="24">
        <v>0</v>
      </c>
      <c r="D219" s="24">
        <v>0</v>
      </c>
      <c r="E219" s="24">
        <f t="shared" ref="E219" si="175">+C219+D219</f>
        <v>0</v>
      </c>
      <c r="F219" s="24">
        <v>182505.54</v>
      </c>
      <c r="G219" s="24">
        <f t="shared" ref="G219" si="176">+F219</f>
        <v>182505.54</v>
      </c>
      <c r="H219" s="24">
        <f t="shared" ref="H219" si="177">+E219-F219</f>
        <v>-182505.54</v>
      </c>
    </row>
    <row r="220" spans="1:8" x14ac:dyDescent="0.25">
      <c r="A220" s="22" t="s">
        <v>74</v>
      </c>
      <c r="B220" s="23" t="s">
        <v>72</v>
      </c>
      <c r="C220" s="24">
        <v>12500000</v>
      </c>
      <c r="D220" s="24">
        <v>0</v>
      </c>
      <c r="E220" s="24">
        <f t="shared" ref="E220:E221" si="178">+C220+D220</f>
        <v>12500000</v>
      </c>
      <c r="F220" s="24">
        <v>0</v>
      </c>
      <c r="G220" s="24">
        <f t="shared" ref="G220:G221" si="179">+F220</f>
        <v>0</v>
      </c>
      <c r="H220" s="24">
        <f t="shared" ref="H220:H221" si="180">+E220-F220</f>
        <v>12500000</v>
      </c>
    </row>
    <row r="221" spans="1:8" x14ac:dyDescent="0.25">
      <c r="A221" s="22" t="s">
        <v>75</v>
      </c>
      <c r="B221" s="23" t="s">
        <v>239</v>
      </c>
      <c r="C221" s="24">
        <v>0</v>
      </c>
      <c r="D221" s="24">
        <v>0</v>
      </c>
      <c r="E221" s="24">
        <f t="shared" si="178"/>
        <v>0</v>
      </c>
      <c r="F221" s="24">
        <v>15854.52</v>
      </c>
      <c r="G221" s="24">
        <f t="shared" si="179"/>
        <v>15854.52</v>
      </c>
      <c r="H221" s="24">
        <f t="shared" si="180"/>
        <v>-15854.52</v>
      </c>
    </row>
    <row r="222" spans="1:8" x14ac:dyDescent="0.25">
      <c r="A222" s="22" t="s">
        <v>77</v>
      </c>
      <c r="B222" s="23" t="s">
        <v>294</v>
      </c>
      <c r="C222" s="24">
        <v>0</v>
      </c>
      <c r="D222" s="24">
        <v>0</v>
      </c>
      <c r="E222" s="24">
        <f>+C222+D222</f>
        <v>0</v>
      </c>
      <c r="F222" s="24">
        <v>15330</v>
      </c>
      <c r="G222" s="24">
        <f>+F222</f>
        <v>15330</v>
      </c>
      <c r="H222" s="24">
        <f>+E222-F222</f>
        <v>-15330</v>
      </c>
    </row>
    <row r="223" spans="1:8" s="21" customFormat="1" x14ac:dyDescent="0.25">
      <c r="A223" s="19">
        <v>1.5</v>
      </c>
      <c r="B223" s="20" t="s">
        <v>12</v>
      </c>
      <c r="C223" s="3">
        <f>+C224</f>
        <v>0</v>
      </c>
      <c r="D223" s="3">
        <f t="shared" ref="D223:H223" si="181">+D224</f>
        <v>0</v>
      </c>
      <c r="E223" s="3">
        <f t="shared" si="181"/>
        <v>0</v>
      </c>
      <c r="F223" s="3">
        <f t="shared" si="181"/>
        <v>254098</v>
      </c>
      <c r="G223" s="3">
        <f t="shared" si="181"/>
        <v>254098</v>
      </c>
      <c r="H223" s="3">
        <f t="shared" si="181"/>
        <v>-254098</v>
      </c>
    </row>
    <row r="224" spans="1:8" x14ac:dyDescent="0.25">
      <c r="A224" s="22" t="s">
        <v>82</v>
      </c>
      <c r="B224" s="23" t="s">
        <v>12</v>
      </c>
      <c r="C224" s="24">
        <v>0</v>
      </c>
      <c r="D224" s="24">
        <v>0</v>
      </c>
      <c r="E224" s="24">
        <f>+C224+D224</f>
        <v>0</v>
      </c>
      <c r="F224" s="24">
        <v>254098</v>
      </c>
      <c r="G224" s="24">
        <f>+F224</f>
        <v>254098</v>
      </c>
      <c r="H224" s="24">
        <f>+E224-F224</f>
        <v>-254098</v>
      </c>
    </row>
    <row r="225" spans="1:8" s="21" customFormat="1" x14ac:dyDescent="0.25">
      <c r="A225" s="17">
        <v>2</v>
      </c>
      <c r="B225" s="18" t="s">
        <v>14</v>
      </c>
      <c r="C225" s="2">
        <f>+C228+C226</f>
        <v>150000</v>
      </c>
      <c r="D225" s="2">
        <f t="shared" ref="D225:H225" si="182">+D228+D226</f>
        <v>-150000</v>
      </c>
      <c r="E225" s="2">
        <f t="shared" si="182"/>
        <v>0</v>
      </c>
      <c r="F225" s="2">
        <f t="shared" si="182"/>
        <v>0</v>
      </c>
      <c r="G225" s="2">
        <f t="shared" si="182"/>
        <v>0</v>
      </c>
      <c r="H225" s="2">
        <f t="shared" si="182"/>
        <v>0</v>
      </c>
    </row>
    <row r="226" spans="1:8" s="21" customFormat="1" ht="30" x14ac:dyDescent="0.25">
      <c r="A226" s="25">
        <v>2.1</v>
      </c>
      <c r="B226" s="20" t="s">
        <v>58</v>
      </c>
      <c r="C226" s="3">
        <f>+C227</f>
        <v>0</v>
      </c>
      <c r="D226" s="3">
        <f t="shared" ref="D226:H226" si="183">+D227</f>
        <v>0</v>
      </c>
      <c r="E226" s="3">
        <f t="shared" si="183"/>
        <v>0</v>
      </c>
      <c r="F226" s="3">
        <f t="shared" si="183"/>
        <v>0</v>
      </c>
      <c r="G226" s="3">
        <f t="shared" si="183"/>
        <v>0</v>
      </c>
      <c r="H226" s="3">
        <f t="shared" si="183"/>
        <v>0</v>
      </c>
    </row>
    <row r="227" spans="1:8" x14ac:dyDescent="0.25">
      <c r="A227" s="22" t="s">
        <v>85</v>
      </c>
      <c r="B227" s="23" t="s">
        <v>91</v>
      </c>
      <c r="C227" s="24">
        <v>0</v>
      </c>
      <c r="D227" s="24">
        <v>0</v>
      </c>
      <c r="E227" s="24">
        <f>+C227+D227</f>
        <v>0</v>
      </c>
      <c r="F227" s="24">
        <v>0</v>
      </c>
      <c r="G227" s="24">
        <f>+F227</f>
        <v>0</v>
      </c>
      <c r="H227" s="24">
        <f>+E227-F227</f>
        <v>0</v>
      </c>
    </row>
    <row r="228" spans="1:8" s="21" customFormat="1" ht="30" x14ac:dyDescent="0.25">
      <c r="A228" s="19">
        <v>2.4</v>
      </c>
      <c r="B228" s="20" t="s">
        <v>37</v>
      </c>
      <c r="C228" s="3">
        <f>+C229</f>
        <v>150000</v>
      </c>
      <c r="D228" s="3">
        <f t="shared" ref="D228:H228" si="184">+D229</f>
        <v>-150000</v>
      </c>
      <c r="E228" s="3">
        <f t="shared" si="184"/>
        <v>0</v>
      </c>
      <c r="F228" s="3">
        <f t="shared" si="184"/>
        <v>0</v>
      </c>
      <c r="G228" s="3">
        <f t="shared" si="184"/>
        <v>0</v>
      </c>
      <c r="H228" s="3">
        <f t="shared" si="184"/>
        <v>0</v>
      </c>
    </row>
    <row r="229" spans="1:8" x14ac:dyDescent="0.25">
      <c r="A229" s="22" t="s">
        <v>99</v>
      </c>
      <c r="B229" s="23" t="s">
        <v>101</v>
      </c>
      <c r="C229" s="24">
        <v>150000</v>
      </c>
      <c r="D229" s="24">
        <v>-150000</v>
      </c>
      <c r="E229" s="24">
        <f>+C229+D229</f>
        <v>0</v>
      </c>
      <c r="F229" s="24">
        <v>0</v>
      </c>
      <c r="G229" s="24">
        <f>+F229</f>
        <v>0</v>
      </c>
      <c r="H229" s="24">
        <f>+E229-F229</f>
        <v>0</v>
      </c>
    </row>
    <row r="230" spans="1:8" s="21" customFormat="1" x14ac:dyDescent="0.25">
      <c r="A230" s="17">
        <v>3</v>
      </c>
      <c r="B230" s="18" t="s">
        <v>18</v>
      </c>
      <c r="C230" s="2">
        <f>+C231+C234+C238+C236</f>
        <v>12255044</v>
      </c>
      <c r="D230" s="2">
        <f t="shared" ref="D230:H230" si="185">+D231+D234+D238+D236</f>
        <v>-1416997</v>
      </c>
      <c r="E230" s="2">
        <f t="shared" si="185"/>
        <v>10838047</v>
      </c>
      <c r="F230" s="2">
        <f t="shared" si="185"/>
        <v>2346173.23</v>
      </c>
      <c r="G230" s="2">
        <f t="shared" si="185"/>
        <v>2346173.23</v>
      </c>
      <c r="H230" s="2">
        <f t="shared" si="185"/>
        <v>8491873.7699999996</v>
      </c>
    </row>
    <row r="231" spans="1:8" s="21" customFormat="1" ht="30" x14ac:dyDescent="0.25">
      <c r="A231" s="19">
        <v>3.3</v>
      </c>
      <c r="B231" s="20" t="s">
        <v>41</v>
      </c>
      <c r="C231" s="3">
        <f>+C232+C233</f>
        <v>10600000</v>
      </c>
      <c r="D231" s="3">
        <f t="shared" ref="D231:H231" si="186">+D232+D233</f>
        <v>-1416997</v>
      </c>
      <c r="E231" s="3">
        <f t="shared" si="186"/>
        <v>9183003</v>
      </c>
      <c r="F231" s="3">
        <f t="shared" si="186"/>
        <v>2346173.23</v>
      </c>
      <c r="G231" s="3">
        <f t="shared" si="186"/>
        <v>2346173.23</v>
      </c>
      <c r="H231" s="3">
        <f t="shared" si="186"/>
        <v>6836829.7699999996</v>
      </c>
    </row>
    <row r="232" spans="1:8" ht="30" x14ac:dyDescent="0.25">
      <c r="A232" s="22" t="s">
        <v>138</v>
      </c>
      <c r="B232" s="23" t="s">
        <v>145</v>
      </c>
      <c r="C232" s="24">
        <v>0</v>
      </c>
      <c r="D232" s="24">
        <v>0</v>
      </c>
      <c r="E232" s="24">
        <f>+C232+D232</f>
        <v>0</v>
      </c>
      <c r="F232" s="24">
        <v>0</v>
      </c>
      <c r="G232" s="24">
        <f>+F232</f>
        <v>0</v>
      </c>
      <c r="H232" s="24">
        <f>+E232-F232</f>
        <v>0</v>
      </c>
    </row>
    <row r="233" spans="1:8" ht="45" x14ac:dyDescent="0.25">
      <c r="A233" s="22" t="s">
        <v>140</v>
      </c>
      <c r="B233" s="23" t="s">
        <v>147</v>
      </c>
      <c r="C233" s="24">
        <v>10600000</v>
      </c>
      <c r="D233" s="24">
        <v>-1416997</v>
      </c>
      <c r="E233" s="24">
        <f>+C233+D233</f>
        <v>9183003</v>
      </c>
      <c r="F233" s="24">
        <v>2346173.23</v>
      </c>
      <c r="G233" s="24">
        <f>+F233</f>
        <v>2346173.23</v>
      </c>
      <c r="H233" s="24">
        <f>+E233-F233</f>
        <v>6836829.7699999996</v>
      </c>
    </row>
    <row r="234" spans="1:8" s="21" customFormat="1" x14ac:dyDescent="0.25">
      <c r="A234" s="19">
        <v>3.4</v>
      </c>
      <c r="B234" s="20" t="s">
        <v>42</v>
      </c>
      <c r="C234" s="3">
        <f>+C235</f>
        <v>1000</v>
      </c>
      <c r="D234" s="3">
        <f t="shared" ref="D234:H234" si="187">+D235</f>
        <v>0</v>
      </c>
      <c r="E234" s="3">
        <f t="shared" si="187"/>
        <v>1000</v>
      </c>
      <c r="F234" s="3">
        <f t="shared" si="187"/>
        <v>0</v>
      </c>
      <c r="G234" s="3">
        <f t="shared" si="187"/>
        <v>0</v>
      </c>
      <c r="H234" s="3">
        <f t="shared" si="187"/>
        <v>1000</v>
      </c>
    </row>
    <row r="235" spans="1:8" x14ac:dyDescent="0.25">
      <c r="A235" s="22" t="s">
        <v>152</v>
      </c>
      <c r="B235" s="23" t="s">
        <v>154</v>
      </c>
      <c r="C235" s="24">
        <v>1000</v>
      </c>
      <c r="D235" s="24">
        <v>0</v>
      </c>
      <c r="E235" s="24">
        <f>+C235+D235</f>
        <v>1000</v>
      </c>
      <c r="F235" s="24">
        <v>0</v>
      </c>
      <c r="G235" s="24">
        <f>+F235</f>
        <v>0</v>
      </c>
      <c r="H235" s="24">
        <f>+E235-F235</f>
        <v>1000</v>
      </c>
    </row>
    <row r="236" spans="1:8" s="21" customFormat="1" ht="30" x14ac:dyDescent="0.25">
      <c r="A236" s="19">
        <v>3.5</v>
      </c>
      <c r="B236" s="20" t="s">
        <v>43</v>
      </c>
      <c r="C236" s="3">
        <f>+C237</f>
        <v>1654044</v>
      </c>
      <c r="D236" s="3">
        <f t="shared" ref="D236:H236" si="188">+D237</f>
        <v>0</v>
      </c>
      <c r="E236" s="3">
        <f t="shared" si="188"/>
        <v>1654044</v>
      </c>
      <c r="F236" s="3">
        <f t="shared" si="188"/>
        <v>0</v>
      </c>
      <c r="G236" s="3">
        <f t="shared" si="188"/>
        <v>0</v>
      </c>
      <c r="H236" s="3">
        <f t="shared" si="188"/>
        <v>1654044</v>
      </c>
    </row>
    <row r="237" spans="1:8" ht="30" x14ac:dyDescent="0.25">
      <c r="A237" s="22" t="s">
        <v>156</v>
      </c>
      <c r="B237" s="23" t="s">
        <v>161</v>
      </c>
      <c r="C237" s="24">
        <v>1654044</v>
      </c>
      <c r="D237" s="24">
        <v>0</v>
      </c>
      <c r="E237" s="24">
        <f t="shared" ref="E237" si="189">+C237+D237</f>
        <v>1654044</v>
      </c>
      <c r="F237" s="24">
        <v>0</v>
      </c>
      <c r="G237" s="24">
        <f t="shared" ref="G237" si="190">+F237</f>
        <v>0</v>
      </c>
      <c r="H237" s="24">
        <f t="shared" ref="H237" si="191">+E237-F237</f>
        <v>1654044</v>
      </c>
    </row>
    <row r="238" spans="1:8" s="21" customFormat="1" x14ac:dyDescent="0.25">
      <c r="A238" s="19" t="s">
        <v>292</v>
      </c>
      <c r="B238" s="20" t="s">
        <v>293</v>
      </c>
      <c r="C238" s="3">
        <f>+C239</f>
        <v>0</v>
      </c>
      <c r="D238" s="3">
        <f t="shared" ref="D238:H238" si="192">+D239</f>
        <v>0</v>
      </c>
      <c r="E238" s="3">
        <f t="shared" si="192"/>
        <v>0</v>
      </c>
      <c r="F238" s="3">
        <f t="shared" si="192"/>
        <v>0</v>
      </c>
      <c r="G238" s="3">
        <f t="shared" si="192"/>
        <v>0</v>
      </c>
      <c r="H238" s="3">
        <f t="shared" si="192"/>
        <v>0</v>
      </c>
    </row>
    <row r="239" spans="1:8" ht="30" x14ac:dyDescent="0.25">
      <c r="A239" s="22" t="s">
        <v>183</v>
      </c>
      <c r="B239" s="23" t="s">
        <v>188</v>
      </c>
      <c r="C239" s="24">
        <v>0</v>
      </c>
      <c r="D239" s="24">
        <v>0</v>
      </c>
      <c r="E239" s="24">
        <f>+C239+D239</f>
        <v>0</v>
      </c>
      <c r="F239" s="24">
        <v>0</v>
      </c>
      <c r="G239" s="24">
        <f>+F239</f>
        <v>0</v>
      </c>
      <c r="H239" s="24">
        <f>+E239-F239</f>
        <v>0</v>
      </c>
    </row>
    <row r="240" spans="1:8" s="21" customFormat="1" ht="30" x14ac:dyDescent="0.25">
      <c r="A240" s="17">
        <v>4</v>
      </c>
      <c r="B240" s="18" t="s">
        <v>45</v>
      </c>
      <c r="C240" s="2">
        <f>+C241+C243</f>
        <v>2287377</v>
      </c>
      <c r="D240" s="2">
        <f t="shared" ref="D240:H240" si="193">+D241+D243</f>
        <v>0</v>
      </c>
      <c r="E240" s="2">
        <f t="shared" si="193"/>
        <v>2287377</v>
      </c>
      <c r="F240" s="2">
        <f t="shared" si="193"/>
        <v>375000</v>
      </c>
      <c r="G240" s="2">
        <f t="shared" si="193"/>
        <v>375000</v>
      </c>
      <c r="H240" s="2">
        <f t="shared" si="193"/>
        <v>1912377</v>
      </c>
    </row>
    <row r="241" spans="1:10" s="21" customFormat="1" ht="30" x14ac:dyDescent="0.25">
      <c r="A241" s="19">
        <v>4.0999999999999996</v>
      </c>
      <c r="B241" s="20" t="s">
        <v>46</v>
      </c>
      <c r="C241" s="3">
        <f>+C242</f>
        <v>0</v>
      </c>
      <c r="D241" s="3">
        <f t="shared" ref="D241:H241" si="194">+D242</f>
        <v>0</v>
      </c>
      <c r="E241" s="3">
        <f t="shared" si="194"/>
        <v>0</v>
      </c>
      <c r="F241" s="3">
        <f t="shared" si="194"/>
        <v>0</v>
      </c>
      <c r="G241" s="3">
        <f t="shared" si="194"/>
        <v>0</v>
      </c>
      <c r="H241" s="3">
        <f t="shared" si="194"/>
        <v>0</v>
      </c>
    </row>
    <row r="242" spans="1:10" ht="45" x14ac:dyDescent="0.25">
      <c r="A242" s="22" t="s">
        <v>190</v>
      </c>
      <c r="B242" s="23" t="s">
        <v>192</v>
      </c>
      <c r="C242" s="24">
        <v>0</v>
      </c>
      <c r="D242" s="24">
        <f>0-C242</f>
        <v>0</v>
      </c>
      <c r="E242" s="24">
        <f t="shared" ref="E242" si="195">+C242+D242</f>
        <v>0</v>
      </c>
      <c r="F242" s="24">
        <v>0</v>
      </c>
      <c r="G242" s="24">
        <f t="shared" ref="G242" si="196">+F242</f>
        <v>0</v>
      </c>
      <c r="H242" s="24">
        <f t="shared" ref="H242" si="197">+E242-F242</f>
        <v>0</v>
      </c>
    </row>
    <row r="243" spans="1:10" s="21" customFormat="1" x14ac:dyDescent="0.25">
      <c r="A243" s="19">
        <v>4.4000000000000004</v>
      </c>
      <c r="B243" s="20" t="s">
        <v>25</v>
      </c>
      <c r="C243" s="3">
        <f>+C244+C245+C246</f>
        <v>2287377</v>
      </c>
      <c r="D243" s="3">
        <f t="shared" ref="D243:H243" si="198">+D244+D245+D246</f>
        <v>0</v>
      </c>
      <c r="E243" s="3">
        <f t="shared" si="198"/>
        <v>2287377</v>
      </c>
      <c r="F243" s="3">
        <f t="shared" si="198"/>
        <v>375000</v>
      </c>
      <c r="G243" s="3">
        <f t="shared" si="198"/>
        <v>375000</v>
      </c>
      <c r="H243" s="3">
        <f t="shared" si="198"/>
        <v>1912377</v>
      </c>
    </row>
    <row r="244" spans="1:10" x14ac:dyDescent="0.25">
      <c r="A244" s="22" t="s">
        <v>195</v>
      </c>
      <c r="B244" s="23" t="s">
        <v>200</v>
      </c>
      <c r="C244" s="24">
        <v>1000000</v>
      </c>
      <c r="D244" s="24">
        <v>0</v>
      </c>
      <c r="E244" s="24">
        <f t="shared" ref="E244:E246" si="199">+C244+D244</f>
        <v>1000000</v>
      </c>
      <c r="F244" s="24">
        <v>375000</v>
      </c>
      <c r="G244" s="24">
        <f t="shared" ref="G244:G246" si="200">+F244</f>
        <v>375000</v>
      </c>
      <c r="H244" s="24">
        <f t="shared" ref="H244:H246" si="201">+E244-F244</f>
        <v>625000</v>
      </c>
    </row>
    <row r="245" spans="1:10" ht="30" x14ac:dyDescent="0.25">
      <c r="A245" s="22" t="s">
        <v>196</v>
      </c>
      <c r="B245" s="23" t="s">
        <v>201</v>
      </c>
      <c r="C245" s="24">
        <v>1287377</v>
      </c>
      <c r="D245" s="24">
        <v>0</v>
      </c>
      <c r="E245" s="24">
        <f t="shared" si="199"/>
        <v>1287377</v>
      </c>
      <c r="F245" s="24">
        <v>0</v>
      </c>
      <c r="G245" s="24">
        <f t="shared" si="200"/>
        <v>0</v>
      </c>
      <c r="H245" s="24">
        <f t="shared" si="201"/>
        <v>1287377</v>
      </c>
    </row>
    <row r="246" spans="1:10" ht="30" x14ac:dyDescent="0.25">
      <c r="A246" s="22" t="s">
        <v>198</v>
      </c>
      <c r="B246" s="23" t="s">
        <v>203</v>
      </c>
      <c r="C246" s="24">
        <v>0</v>
      </c>
      <c r="D246" s="24">
        <v>0</v>
      </c>
      <c r="E246" s="24">
        <f t="shared" si="199"/>
        <v>0</v>
      </c>
      <c r="F246" s="24">
        <v>0</v>
      </c>
      <c r="G246" s="24">
        <f t="shared" si="200"/>
        <v>0</v>
      </c>
      <c r="H246" s="24">
        <f t="shared" si="201"/>
        <v>0</v>
      </c>
    </row>
    <row r="247" spans="1:10" s="21" customFormat="1" x14ac:dyDescent="0.25">
      <c r="A247" s="17">
        <v>5</v>
      </c>
      <c r="B247" s="18" t="s">
        <v>26</v>
      </c>
      <c r="C247" s="2">
        <f>+C250+C248</f>
        <v>0</v>
      </c>
      <c r="D247" s="2">
        <f t="shared" ref="D247:H247" si="202">+D250+D248</f>
        <v>0</v>
      </c>
      <c r="E247" s="2">
        <f t="shared" si="202"/>
        <v>0</v>
      </c>
      <c r="F247" s="2">
        <f t="shared" si="202"/>
        <v>0</v>
      </c>
      <c r="G247" s="2">
        <f t="shared" si="202"/>
        <v>0</v>
      </c>
      <c r="H247" s="2">
        <f t="shared" si="202"/>
        <v>0</v>
      </c>
    </row>
    <row r="248" spans="1:10" s="21" customFormat="1" x14ac:dyDescent="0.25">
      <c r="A248" s="19">
        <v>5.0999999999999996</v>
      </c>
      <c r="B248" s="20" t="s">
        <v>27</v>
      </c>
      <c r="C248" s="3">
        <f>+C249</f>
        <v>0</v>
      </c>
      <c r="D248" s="3">
        <f>+D249</f>
        <v>0</v>
      </c>
      <c r="E248" s="3">
        <f t="shared" ref="E248:H248" si="203">+E249</f>
        <v>0</v>
      </c>
      <c r="F248" s="3">
        <f t="shared" si="203"/>
        <v>0</v>
      </c>
      <c r="G248" s="3">
        <f t="shared" si="203"/>
        <v>0</v>
      </c>
      <c r="H248" s="3">
        <f t="shared" si="203"/>
        <v>0</v>
      </c>
    </row>
    <row r="249" spans="1:10" x14ac:dyDescent="0.25">
      <c r="A249" s="22" t="s">
        <v>206</v>
      </c>
      <c r="B249" s="23" t="s">
        <v>322</v>
      </c>
      <c r="C249" s="24">
        <v>0</v>
      </c>
      <c r="D249" s="24">
        <v>0</v>
      </c>
      <c r="E249" s="24">
        <f>+C249+D249</f>
        <v>0</v>
      </c>
      <c r="F249" s="24">
        <v>0</v>
      </c>
      <c r="G249" s="24">
        <f>+F249</f>
        <v>0</v>
      </c>
      <c r="H249" s="24">
        <f>+E249-F249</f>
        <v>0</v>
      </c>
    </row>
    <row r="250" spans="1:10" s="21" customFormat="1" x14ac:dyDescent="0.25">
      <c r="A250" s="19">
        <v>5.4</v>
      </c>
      <c r="B250" s="20" t="s">
        <v>28</v>
      </c>
      <c r="C250" s="3">
        <f>+C251</f>
        <v>0</v>
      </c>
      <c r="D250" s="3">
        <f t="shared" ref="D250:H250" si="204">+D251</f>
        <v>0</v>
      </c>
      <c r="E250" s="3">
        <f t="shared" si="204"/>
        <v>0</v>
      </c>
      <c r="F250" s="3">
        <f t="shared" si="204"/>
        <v>0</v>
      </c>
      <c r="G250" s="3">
        <f t="shared" si="204"/>
        <v>0</v>
      </c>
      <c r="H250" s="3">
        <f t="shared" si="204"/>
        <v>0</v>
      </c>
    </row>
    <row r="251" spans="1:10" x14ac:dyDescent="0.25">
      <c r="A251" s="22" t="s">
        <v>215</v>
      </c>
      <c r="B251" s="23" t="s">
        <v>216</v>
      </c>
      <c r="C251" s="24">
        <v>0</v>
      </c>
      <c r="D251" s="24">
        <v>0</v>
      </c>
      <c r="E251" s="24">
        <f t="shared" ref="E251" si="205">+C251+D251</f>
        <v>0</v>
      </c>
      <c r="F251" s="24">
        <v>0</v>
      </c>
      <c r="G251" s="24">
        <f t="shared" ref="G251" si="206">+F251</f>
        <v>0</v>
      </c>
      <c r="H251" s="24">
        <f t="shared" ref="H251" si="207">+E251-F251</f>
        <v>0</v>
      </c>
    </row>
    <row r="252" spans="1:10" s="21" customFormat="1" x14ac:dyDescent="0.25">
      <c r="A252" s="25"/>
      <c r="B252" s="23"/>
      <c r="C252" s="24"/>
      <c r="D252" s="24"/>
      <c r="E252" s="24"/>
      <c r="F252" s="24"/>
      <c r="G252" s="24"/>
      <c r="H252" s="24"/>
    </row>
    <row r="253" spans="1:10" s="16" customFormat="1" ht="31.5" customHeight="1" x14ac:dyDescent="0.25">
      <c r="A253" s="47" t="s">
        <v>52</v>
      </c>
      <c r="B253" s="47"/>
      <c r="C253" s="28">
        <f t="shared" ref="C253:H253" si="208">+C254+C257+C280+C306+C320</f>
        <v>104275043</v>
      </c>
      <c r="D253" s="28">
        <f t="shared" si="208"/>
        <v>3397283</v>
      </c>
      <c r="E253" s="28">
        <f t="shared" si="208"/>
        <v>107672326</v>
      </c>
      <c r="F253" s="28">
        <f t="shared" si="208"/>
        <v>42662723.500000007</v>
      </c>
      <c r="G253" s="28">
        <f t="shared" si="208"/>
        <v>42662723.500000007</v>
      </c>
      <c r="H253" s="28">
        <f t="shared" si="208"/>
        <v>65009602.499999993</v>
      </c>
      <c r="J253" s="15"/>
    </row>
    <row r="254" spans="1:10" x14ac:dyDescent="0.25">
      <c r="A254" s="17">
        <v>1</v>
      </c>
      <c r="B254" s="18" t="s">
        <v>9</v>
      </c>
      <c r="C254" s="2">
        <f>+C255</f>
        <v>2600043</v>
      </c>
      <c r="D254" s="2">
        <f t="shared" ref="D254:H254" si="209">+D255</f>
        <v>399957</v>
      </c>
      <c r="E254" s="2">
        <f t="shared" si="209"/>
        <v>3000000</v>
      </c>
      <c r="F254" s="2">
        <f t="shared" si="209"/>
        <v>923436.69</v>
      </c>
      <c r="G254" s="2">
        <f t="shared" si="209"/>
        <v>923436.69</v>
      </c>
      <c r="H254" s="2">
        <f t="shared" si="209"/>
        <v>2076563.31</v>
      </c>
    </row>
    <row r="255" spans="1:10" s="21" customFormat="1" x14ac:dyDescent="0.25">
      <c r="A255" s="19" t="s">
        <v>352</v>
      </c>
      <c r="B255" s="20" t="s">
        <v>355</v>
      </c>
      <c r="C255" s="3">
        <f>+C256</f>
        <v>2600043</v>
      </c>
      <c r="D255" s="3">
        <f t="shared" ref="D255:H255" si="210">+D256</f>
        <v>399957</v>
      </c>
      <c r="E255" s="3">
        <f t="shared" si="210"/>
        <v>3000000</v>
      </c>
      <c r="F255" s="3">
        <f t="shared" si="210"/>
        <v>923436.69</v>
      </c>
      <c r="G255" s="3">
        <f t="shared" si="210"/>
        <v>923436.69</v>
      </c>
      <c r="H255" s="3">
        <f t="shared" si="210"/>
        <v>2076563.31</v>
      </c>
    </row>
    <row r="256" spans="1:10" x14ac:dyDescent="0.25">
      <c r="A256" s="22" t="s">
        <v>353</v>
      </c>
      <c r="B256" s="23" t="s">
        <v>354</v>
      </c>
      <c r="C256" s="24">
        <v>2600043</v>
      </c>
      <c r="D256" s="24">
        <v>399957</v>
      </c>
      <c r="E256" s="24">
        <f>+C256+D256</f>
        <v>3000000</v>
      </c>
      <c r="F256" s="24">
        <v>923436.69</v>
      </c>
      <c r="G256" s="24">
        <f>+F256</f>
        <v>923436.69</v>
      </c>
      <c r="H256" s="24">
        <f>+E256-F256</f>
        <v>2076563.31</v>
      </c>
    </row>
    <row r="257" spans="1:8" s="21" customFormat="1" x14ac:dyDescent="0.25">
      <c r="A257" s="17">
        <v>2</v>
      </c>
      <c r="B257" s="18" t="s">
        <v>14</v>
      </c>
      <c r="C257" s="2">
        <f>+C258+C264+C269+C273+C271+C276</f>
        <v>10685000</v>
      </c>
      <c r="D257" s="2">
        <f t="shared" ref="D257:H257" si="211">+D258+D264+D269+D273+D271+D276</f>
        <v>335000</v>
      </c>
      <c r="E257" s="2">
        <f t="shared" si="211"/>
        <v>11020000</v>
      </c>
      <c r="F257" s="2">
        <f t="shared" si="211"/>
        <v>3355013.23</v>
      </c>
      <c r="G257" s="2">
        <f t="shared" si="211"/>
        <v>3355013.23</v>
      </c>
      <c r="H257" s="2">
        <f t="shared" si="211"/>
        <v>7664986.7700000005</v>
      </c>
    </row>
    <row r="258" spans="1:8" s="21" customFormat="1" ht="30" x14ac:dyDescent="0.25">
      <c r="A258" s="25">
        <v>2.1</v>
      </c>
      <c r="B258" s="20" t="s">
        <v>58</v>
      </c>
      <c r="C258" s="3">
        <f>+C259+C260+C261+C263+C262</f>
        <v>310000</v>
      </c>
      <c r="D258" s="3">
        <f t="shared" ref="D258:H258" si="212">+D259+D260+D261+D263+D262</f>
        <v>335000</v>
      </c>
      <c r="E258" s="3">
        <f t="shared" si="212"/>
        <v>645000</v>
      </c>
      <c r="F258" s="3">
        <f t="shared" si="212"/>
        <v>218414.4</v>
      </c>
      <c r="G258" s="3">
        <f t="shared" si="212"/>
        <v>218414.4</v>
      </c>
      <c r="H258" s="3">
        <f t="shared" si="212"/>
        <v>426585.59999999998</v>
      </c>
    </row>
    <row r="259" spans="1:8" x14ac:dyDescent="0.25">
      <c r="A259" s="22" t="s">
        <v>85</v>
      </c>
      <c r="B259" s="23" t="s">
        <v>91</v>
      </c>
      <c r="C259" s="24">
        <v>80000</v>
      </c>
      <c r="D259" s="24">
        <v>220000</v>
      </c>
      <c r="E259" s="24">
        <f t="shared" ref="E259:E263" si="213">+C259+D259</f>
        <v>300000</v>
      </c>
      <c r="F259" s="24">
        <v>133203.57999999999</v>
      </c>
      <c r="G259" s="24">
        <f t="shared" ref="G259:G263" si="214">+F259</f>
        <v>133203.57999999999</v>
      </c>
      <c r="H259" s="24">
        <f t="shared" ref="H259:H263" si="215">+E259-F259</f>
        <v>166796.42000000001</v>
      </c>
    </row>
    <row r="260" spans="1:8" x14ac:dyDescent="0.25">
      <c r="A260" s="22" t="s">
        <v>86</v>
      </c>
      <c r="B260" s="23" t="s">
        <v>92</v>
      </c>
      <c r="C260" s="24">
        <v>185000</v>
      </c>
      <c r="D260" s="24">
        <v>115000</v>
      </c>
      <c r="E260" s="24">
        <f t="shared" si="213"/>
        <v>300000</v>
      </c>
      <c r="F260" s="24">
        <v>85210.82</v>
      </c>
      <c r="G260" s="24">
        <f t="shared" si="214"/>
        <v>85210.82</v>
      </c>
      <c r="H260" s="24">
        <f t="shared" si="215"/>
        <v>214789.18</v>
      </c>
    </row>
    <row r="261" spans="1:8" ht="30" x14ac:dyDescent="0.25">
      <c r="A261" s="22" t="s">
        <v>87</v>
      </c>
      <c r="B261" s="23" t="s">
        <v>93</v>
      </c>
      <c r="C261" s="24">
        <v>45000</v>
      </c>
      <c r="D261" s="24">
        <v>0</v>
      </c>
      <c r="E261" s="24">
        <f t="shared" si="213"/>
        <v>45000</v>
      </c>
      <c r="F261" s="24">
        <v>0</v>
      </c>
      <c r="G261" s="24">
        <f t="shared" si="214"/>
        <v>0</v>
      </c>
      <c r="H261" s="24">
        <f t="shared" si="215"/>
        <v>45000</v>
      </c>
    </row>
    <row r="262" spans="1:8" x14ac:dyDescent="0.25">
      <c r="A262" s="22" t="s">
        <v>88</v>
      </c>
      <c r="B262" s="23" t="s">
        <v>94</v>
      </c>
      <c r="C262" s="24">
        <v>0</v>
      </c>
      <c r="D262" s="24">
        <v>0</v>
      </c>
      <c r="E262" s="24">
        <f t="shared" si="213"/>
        <v>0</v>
      </c>
      <c r="F262" s="24">
        <v>0</v>
      </c>
      <c r="G262" s="24">
        <f t="shared" si="214"/>
        <v>0</v>
      </c>
      <c r="H262" s="24">
        <f t="shared" si="215"/>
        <v>0</v>
      </c>
    </row>
    <row r="263" spans="1:8" x14ac:dyDescent="0.25">
      <c r="A263" s="22" t="s">
        <v>89</v>
      </c>
      <c r="B263" s="23" t="s">
        <v>95</v>
      </c>
      <c r="C263" s="24">
        <v>0</v>
      </c>
      <c r="D263" s="24">
        <v>0</v>
      </c>
      <c r="E263" s="24">
        <f t="shared" si="213"/>
        <v>0</v>
      </c>
      <c r="F263" s="24">
        <v>0</v>
      </c>
      <c r="G263" s="24">
        <f t="shared" si="214"/>
        <v>0</v>
      </c>
      <c r="H263" s="24">
        <f t="shared" si="215"/>
        <v>0</v>
      </c>
    </row>
    <row r="264" spans="1:8" s="21" customFormat="1" ht="30" x14ac:dyDescent="0.25">
      <c r="A264" s="19">
        <v>2.4</v>
      </c>
      <c r="B264" s="20" t="s">
        <v>37</v>
      </c>
      <c r="C264" s="3">
        <f>+C268+C265+C266+C267</f>
        <v>2500000</v>
      </c>
      <c r="D264" s="3">
        <f t="shared" ref="D264:H264" si="216">+D268+D265+D266+D267</f>
        <v>0</v>
      </c>
      <c r="E264" s="3">
        <f t="shared" si="216"/>
        <v>2500000</v>
      </c>
      <c r="F264" s="3">
        <f t="shared" si="216"/>
        <v>400000</v>
      </c>
      <c r="G264" s="3">
        <f t="shared" si="216"/>
        <v>400000</v>
      </c>
      <c r="H264" s="3">
        <f t="shared" si="216"/>
        <v>2100000</v>
      </c>
    </row>
    <row r="265" spans="1:8" x14ac:dyDescent="0.25">
      <c r="A265" s="22" t="s">
        <v>99</v>
      </c>
      <c r="B265" s="23" t="s">
        <v>101</v>
      </c>
      <c r="C265" s="24">
        <v>2500000</v>
      </c>
      <c r="D265" s="24">
        <v>0</v>
      </c>
      <c r="E265" s="24">
        <f t="shared" ref="E265:E268" si="217">+C265+D265</f>
        <v>2500000</v>
      </c>
      <c r="F265" s="24">
        <v>400000</v>
      </c>
      <c r="G265" s="24">
        <f>+F265</f>
        <v>400000</v>
      </c>
      <c r="H265" s="24">
        <f t="shared" ref="H265:H268" si="218">+E265-F265</f>
        <v>2100000</v>
      </c>
    </row>
    <row r="266" spans="1:8" x14ac:dyDescent="0.25">
      <c r="A266" s="22" t="s">
        <v>264</v>
      </c>
      <c r="B266" s="23" t="s">
        <v>295</v>
      </c>
      <c r="C266" s="24">
        <v>0</v>
      </c>
      <c r="D266" s="24">
        <v>0</v>
      </c>
      <c r="E266" s="24">
        <f t="shared" si="217"/>
        <v>0</v>
      </c>
      <c r="F266" s="24">
        <v>0</v>
      </c>
      <c r="G266" s="24">
        <f t="shared" ref="G266:G268" si="219">+F266</f>
        <v>0</v>
      </c>
      <c r="H266" s="24">
        <f t="shared" si="218"/>
        <v>0</v>
      </c>
    </row>
    <row r="267" spans="1:8" x14ac:dyDescent="0.25">
      <c r="A267" s="22" t="s">
        <v>265</v>
      </c>
      <c r="B267" s="23" t="s">
        <v>296</v>
      </c>
      <c r="C267" s="24">
        <v>0</v>
      </c>
      <c r="D267" s="24">
        <v>0</v>
      </c>
      <c r="E267" s="24">
        <f t="shared" si="217"/>
        <v>0</v>
      </c>
      <c r="F267" s="24">
        <v>0</v>
      </c>
      <c r="G267" s="24">
        <f t="shared" si="219"/>
        <v>0</v>
      </c>
      <c r="H267" s="24">
        <f t="shared" si="218"/>
        <v>0</v>
      </c>
    </row>
    <row r="268" spans="1:8" ht="30" x14ac:dyDescent="0.25">
      <c r="A268" s="22" t="s">
        <v>100</v>
      </c>
      <c r="B268" s="23" t="s">
        <v>102</v>
      </c>
      <c r="C268" s="24">
        <v>0</v>
      </c>
      <c r="D268" s="24">
        <v>0</v>
      </c>
      <c r="E268" s="24">
        <f t="shared" si="217"/>
        <v>0</v>
      </c>
      <c r="F268" s="24">
        <v>0</v>
      </c>
      <c r="G268" s="24">
        <f t="shared" si="219"/>
        <v>0</v>
      </c>
      <c r="H268" s="24">
        <f t="shared" si="218"/>
        <v>0</v>
      </c>
    </row>
    <row r="269" spans="1:8" s="21" customFormat="1" x14ac:dyDescent="0.25">
      <c r="A269" s="19">
        <v>2.6</v>
      </c>
      <c r="B269" s="20" t="s">
        <v>16</v>
      </c>
      <c r="C269" s="3">
        <f>+C270</f>
        <v>7450000</v>
      </c>
      <c r="D269" s="3">
        <f t="shared" ref="D269:H269" si="220">+D270</f>
        <v>0</v>
      </c>
      <c r="E269" s="3">
        <f t="shared" si="220"/>
        <v>7450000</v>
      </c>
      <c r="F269" s="3">
        <f t="shared" si="220"/>
        <v>2659638.63</v>
      </c>
      <c r="G269" s="3">
        <f t="shared" si="220"/>
        <v>2659638.63</v>
      </c>
      <c r="H269" s="3">
        <f t="shared" si="220"/>
        <v>4790361.37</v>
      </c>
    </row>
    <row r="270" spans="1:8" x14ac:dyDescent="0.25">
      <c r="A270" s="22" t="s">
        <v>105</v>
      </c>
      <c r="B270" s="23" t="s">
        <v>16</v>
      </c>
      <c r="C270" s="24">
        <v>7450000</v>
      </c>
      <c r="D270" s="24">
        <v>0</v>
      </c>
      <c r="E270" s="24">
        <f>+C270+D270</f>
        <v>7450000</v>
      </c>
      <c r="F270" s="24">
        <v>2659638.63</v>
      </c>
      <c r="G270" s="24">
        <f>+F270</f>
        <v>2659638.63</v>
      </c>
      <c r="H270" s="24">
        <f>+E270-F270</f>
        <v>4790361.37</v>
      </c>
    </row>
    <row r="271" spans="1:8" s="21" customFormat="1" ht="30" x14ac:dyDescent="0.25">
      <c r="A271" s="19" t="s">
        <v>297</v>
      </c>
      <c r="B271" s="20" t="s">
        <v>39</v>
      </c>
      <c r="C271" s="3">
        <f>+C272</f>
        <v>50000</v>
      </c>
      <c r="D271" s="3">
        <f>+D272</f>
        <v>0</v>
      </c>
      <c r="E271" s="3">
        <f t="shared" ref="E271:H271" si="221">+E272</f>
        <v>50000</v>
      </c>
      <c r="F271" s="3">
        <f t="shared" si="221"/>
        <v>0</v>
      </c>
      <c r="G271" s="3">
        <f t="shared" si="221"/>
        <v>0</v>
      </c>
      <c r="H271" s="3">
        <f t="shared" si="221"/>
        <v>50000</v>
      </c>
    </row>
    <row r="272" spans="1:8" x14ac:dyDescent="0.25">
      <c r="A272" s="22" t="s">
        <v>106</v>
      </c>
      <c r="B272" s="23" t="s">
        <v>109</v>
      </c>
      <c r="C272" s="24">
        <v>50000</v>
      </c>
      <c r="D272" s="24">
        <v>0</v>
      </c>
      <c r="E272" s="24">
        <f>+C272+D272</f>
        <v>50000</v>
      </c>
      <c r="F272" s="24">
        <v>0</v>
      </c>
      <c r="G272" s="24">
        <f>+F272</f>
        <v>0</v>
      </c>
      <c r="H272" s="24">
        <f>+E272-F272</f>
        <v>50000</v>
      </c>
    </row>
    <row r="273" spans="1:8" s="21" customFormat="1" x14ac:dyDescent="0.25">
      <c r="A273" s="19">
        <v>2.8</v>
      </c>
      <c r="B273" s="20" t="s">
        <v>17</v>
      </c>
      <c r="C273" s="3">
        <f>+C275+C274</f>
        <v>360000</v>
      </c>
      <c r="D273" s="3">
        <f t="shared" ref="D273:H273" si="222">+D275+D274</f>
        <v>0</v>
      </c>
      <c r="E273" s="3">
        <f t="shared" si="222"/>
        <v>360000</v>
      </c>
      <c r="F273" s="3">
        <f t="shared" si="222"/>
        <v>76960.2</v>
      </c>
      <c r="G273" s="3">
        <f t="shared" si="222"/>
        <v>76960.2</v>
      </c>
      <c r="H273" s="3">
        <f t="shared" si="222"/>
        <v>283039.8</v>
      </c>
    </row>
    <row r="274" spans="1:8" x14ac:dyDescent="0.25">
      <c r="A274" s="22" t="s">
        <v>298</v>
      </c>
      <c r="B274" s="23" t="s">
        <v>299</v>
      </c>
      <c r="C274" s="24">
        <v>0</v>
      </c>
      <c r="D274" s="24">
        <v>0</v>
      </c>
      <c r="E274" s="24">
        <f t="shared" ref="E274:E275" si="223">+C274+D274</f>
        <v>0</v>
      </c>
      <c r="F274" s="24">
        <v>0</v>
      </c>
      <c r="G274" s="24">
        <f t="shared" ref="G274:G275" si="224">+F274</f>
        <v>0</v>
      </c>
      <c r="H274" s="24">
        <f t="shared" ref="H274:H275" si="225">+E274-F274</f>
        <v>0</v>
      </c>
    </row>
    <row r="275" spans="1:8" x14ac:dyDescent="0.25">
      <c r="A275" s="22" t="s">
        <v>112</v>
      </c>
      <c r="B275" s="23" t="s">
        <v>114</v>
      </c>
      <c r="C275" s="24">
        <v>360000</v>
      </c>
      <c r="D275" s="24">
        <v>0</v>
      </c>
      <c r="E275" s="24">
        <f t="shared" si="223"/>
        <v>360000</v>
      </c>
      <c r="F275" s="24">
        <v>76960.2</v>
      </c>
      <c r="G275" s="24">
        <f t="shared" si="224"/>
        <v>76960.2</v>
      </c>
      <c r="H275" s="24">
        <f t="shared" si="225"/>
        <v>283039.8</v>
      </c>
    </row>
    <row r="276" spans="1:8" s="21" customFormat="1" ht="30" x14ac:dyDescent="0.25">
      <c r="A276" s="19" t="s">
        <v>300</v>
      </c>
      <c r="B276" s="29" t="s">
        <v>301</v>
      </c>
      <c r="C276" s="3">
        <f>+C278+C277+C279</f>
        <v>15000</v>
      </c>
      <c r="D276" s="3">
        <f t="shared" ref="D276:H276" si="226">+D278+D277+D279</f>
        <v>0</v>
      </c>
      <c r="E276" s="3">
        <f t="shared" si="226"/>
        <v>15000</v>
      </c>
      <c r="F276" s="3">
        <f t="shared" si="226"/>
        <v>0</v>
      </c>
      <c r="G276" s="3">
        <f t="shared" si="226"/>
        <v>0</v>
      </c>
      <c r="H276" s="3">
        <f t="shared" si="226"/>
        <v>15000</v>
      </c>
    </row>
    <row r="277" spans="1:8" x14ac:dyDescent="0.25">
      <c r="A277" s="22" t="s">
        <v>116</v>
      </c>
      <c r="B277" s="29" t="s">
        <v>302</v>
      </c>
      <c r="C277" s="24">
        <v>15000</v>
      </c>
      <c r="D277" s="24">
        <v>0</v>
      </c>
      <c r="E277" s="24">
        <f t="shared" ref="E277:E279" si="227">+C277+D277</f>
        <v>15000</v>
      </c>
      <c r="F277" s="24">
        <v>0</v>
      </c>
      <c r="G277" s="24">
        <f t="shared" ref="G277:G279" si="228">+F277</f>
        <v>0</v>
      </c>
      <c r="H277" s="24">
        <f t="shared" ref="H277:H279" si="229">+E277-F277</f>
        <v>15000</v>
      </c>
    </row>
    <row r="278" spans="1:8" ht="30" x14ac:dyDescent="0.25">
      <c r="A278" s="22" t="s">
        <v>117</v>
      </c>
      <c r="B278" s="29" t="s">
        <v>303</v>
      </c>
      <c r="C278" s="24">
        <v>0</v>
      </c>
      <c r="D278" s="24">
        <v>0</v>
      </c>
      <c r="E278" s="24">
        <f t="shared" si="227"/>
        <v>0</v>
      </c>
      <c r="F278" s="24">
        <v>0</v>
      </c>
      <c r="G278" s="24">
        <f t="shared" si="228"/>
        <v>0</v>
      </c>
      <c r="H278" s="24">
        <f t="shared" si="229"/>
        <v>0</v>
      </c>
    </row>
    <row r="279" spans="1:8" ht="60" x14ac:dyDescent="0.25">
      <c r="A279" s="22" t="s">
        <v>118</v>
      </c>
      <c r="B279" s="29" t="s">
        <v>304</v>
      </c>
      <c r="C279" s="24">
        <v>0</v>
      </c>
      <c r="D279" s="24">
        <v>0</v>
      </c>
      <c r="E279" s="24">
        <f t="shared" si="227"/>
        <v>0</v>
      </c>
      <c r="F279" s="24">
        <v>0</v>
      </c>
      <c r="G279" s="24">
        <f t="shared" si="228"/>
        <v>0</v>
      </c>
      <c r="H279" s="24">
        <f t="shared" si="229"/>
        <v>0</v>
      </c>
    </row>
    <row r="280" spans="1:8" s="21" customFormat="1" x14ac:dyDescent="0.25">
      <c r="A280" s="17">
        <v>3</v>
      </c>
      <c r="B280" s="18" t="s">
        <v>18</v>
      </c>
      <c r="C280" s="2">
        <f t="shared" ref="C280:H280" si="230">+C281+C286+C291+C293+C303+C301+C284</f>
        <v>79656000</v>
      </c>
      <c r="D280" s="2">
        <f t="shared" si="230"/>
        <v>3862326</v>
      </c>
      <c r="E280" s="2">
        <f t="shared" si="230"/>
        <v>83518326</v>
      </c>
      <c r="F280" s="2">
        <f t="shared" si="230"/>
        <v>38384273.580000006</v>
      </c>
      <c r="G280" s="2">
        <f t="shared" si="230"/>
        <v>38384273.580000006</v>
      </c>
      <c r="H280" s="2">
        <f t="shared" si="230"/>
        <v>45134052.419999994</v>
      </c>
    </row>
    <row r="281" spans="1:8" s="21" customFormat="1" x14ac:dyDescent="0.25">
      <c r="A281" s="19">
        <v>3.1</v>
      </c>
      <c r="B281" s="20" t="s">
        <v>19</v>
      </c>
      <c r="C281" s="3">
        <f>+C282+C283</f>
        <v>30000000</v>
      </c>
      <c r="D281" s="3">
        <f t="shared" ref="D281:H281" si="231">+D282+D283</f>
        <v>562326</v>
      </c>
      <c r="E281" s="3">
        <f t="shared" si="231"/>
        <v>30562326</v>
      </c>
      <c r="F281" s="3">
        <f t="shared" si="231"/>
        <v>17062506.34</v>
      </c>
      <c r="G281" s="3">
        <f t="shared" si="231"/>
        <v>17062506.34</v>
      </c>
      <c r="H281" s="3">
        <f t="shared" si="231"/>
        <v>13499819.66</v>
      </c>
    </row>
    <row r="282" spans="1:8" x14ac:dyDescent="0.25">
      <c r="A282" s="22" t="s">
        <v>126</v>
      </c>
      <c r="B282" s="23" t="s">
        <v>128</v>
      </c>
      <c r="C282" s="24">
        <v>30000000</v>
      </c>
      <c r="D282" s="24">
        <v>562326</v>
      </c>
      <c r="E282" s="24">
        <f>+C282+D282</f>
        <v>30562326</v>
      </c>
      <c r="F282" s="24">
        <v>17062506.34</v>
      </c>
      <c r="G282" s="24">
        <f>+F282</f>
        <v>17062506.34</v>
      </c>
      <c r="H282" s="24">
        <f>+E282-F282</f>
        <v>13499819.66</v>
      </c>
    </row>
    <row r="283" spans="1:8" x14ac:dyDescent="0.25">
      <c r="A283" s="22" t="s">
        <v>127</v>
      </c>
      <c r="B283" s="29" t="s">
        <v>129</v>
      </c>
      <c r="C283" s="24">
        <v>0</v>
      </c>
      <c r="D283" s="24">
        <v>0</v>
      </c>
      <c r="E283" s="24">
        <f>+C283+D283</f>
        <v>0</v>
      </c>
      <c r="F283" s="24">
        <v>0</v>
      </c>
      <c r="G283" s="24">
        <f>+F283</f>
        <v>0</v>
      </c>
      <c r="H283" s="24">
        <f>+E283-F283</f>
        <v>0</v>
      </c>
    </row>
    <row r="284" spans="1:8" s="21" customFormat="1" x14ac:dyDescent="0.25">
      <c r="A284" s="19">
        <v>3.2</v>
      </c>
      <c r="B284" s="20" t="s">
        <v>20</v>
      </c>
      <c r="C284" s="3">
        <f>+C285</f>
        <v>50000</v>
      </c>
      <c r="D284" s="3">
        <f t="shared" ref="D284:H284" si="232">+D285</f>
        <v>0</v>
      </c>
      <c r="E284" s="3">
        <f t="shared" si="232"/>
        <v>50000</v>
      </c>
      <c r="F284" s="3">
        <f t="shared" si="232"/>
        <v>13621.88</v>
      </c>
      <c r="G284" s="3">
        <f t="shared" si="232"/>
        <v>13621.88</v>
      </c>
      <c r="H284" s="3">
        <f t="shared" si="232"/>
        <v>36378.120000000003</v>
      </c>
    </row>
    <row r="285" spans="1:8" ht="30" x14ac:dyDescent="0.25">
      <c r="A285" s="22" t="s">
        <v>131</v>
      </c>
      <c r="B285" s="23" t="s">
        <v>135</v>
      </c>
      <c r="C285" s="24">
        <v>50000</v>
      </c>
      <c r="D285" s="24">
        <v>0</v>
      </c>
      <c r="E285" s="24">
        <f>+C285+D285</f>
        <v>50000</v>
      </c>
      <c r="F285" s="24">
        <v>13621.88</v>
      </c>
      <c r="G285" s="24">
        <f>+F285</f>
        <v>13621.88</v>
      </c>
      <c r="H285" s="24">
        <f>+E285-F285</f>
        <v>36378.120000000003</v>
      </c>
    </row>
    <row r="286" spans="1:8" s="21" customFormat="1" ht="30" x14ac:dyDescent="0.25">
      <c r="A286" s="19">
        <v>3.3</v>
      </c>
      <c r="B286" s="20" t="s">
        <v>41</v>
      </c>
      <c r="C286" s="3">
        <f>+C287+C289+C288+C290</f>
        <v>31685000</v>
      </c>
      <c r="D286" s="3">
        <f t="shared" ref="D286:H286" si="233">+D287+D289+D288+D290</f>
        <v>0</v>
      </c>
      <c r="E286" s="3">
        <f t="shared" si="233"/>
        <v>31685000</v>
      </c>
      <c r="F286" s="3">
        <f>+F287+F289+F288+F290</f>
        <v>12771724.67</v>
      </c>
      <c r="G286" s="3">
        <f t="shared" si="233"/>
        <v>12771724.67</v>
      </c>
      <c r="H286" s="3">
        <f t="shared" si="233"/>
        <v>18913275.329999998</v>
      </c>
    </row>
    <row r="287" spans="1:8" ht="45" x14ac:dyDescent="0.25">
      <c r="A287" s="22" t="s">
        <v>140</v>
      </c>
      <c r="B287" s="23" t="s">
        <v>147</v>
      </c>
      <c r="C287" s="24">
        <v>31400000</v>
      </c>
      <c r="D287" s="24">
        <v>0</v>
      </c>
      <c r="E287" s="24">
        <f>+C287+D287</f>
        <v>31400000</v>
      </c>
      <c r="F287" s="24">
        <v>12760704.67</v>
      </c>
      <c r="G287" s="24">
        <f>+F287</f>
        <v>12760704.67</v>
      </c>
      <c r="H287" s="24">
        <f>+E287-F287</f>
        <v>18639295.329999998</v>
      </c>
    </row>
    <row r="288" spans="1:8" x14ac:dyDescent="0.25">
      <c r="A288" s="22" t="s">
        <v>141</v>
      </c>
      <c r="B288" s="23" t="s">
        <v>247</v>
      </c>
      <c r="C288" s="24">
        <v>285000</v>
      </c>
      <c r="D288" s="24">
        <v>0</v>
      </c>
      <c r="E288" s="24">
        <f>+C288+D288</f>
        <v>285000</v>
      </c>
      <c r="F288" s="24">
        <v>11020</v>
      </c>
      <c r="G288" s="24">
        <f>+F288</f>
        <v>11020</v>
      </c>
      <c r="H288" s="24">
        <f>+E288-F288</f>
        <v>273980</v>
      </c>
    </row>
    <row r="289" spans="1:8" ht="30" x14ac:dyDescent="0.25">
      <c r="A289" s="22" t="s">
        <v>142</v>
      </c>
      <c r="B289" s="23" t="s">
        <v>149</v>
      </c>
      <c r="C289" s="24">
        <v>0</v>
      </c>
      <c r="D289" s="24">
        <v>0</v>
      </c>
      <c r="E289" s="24">
        <f>+C289+D289</f>
        <v>0</v>
      </c>
      <c r="F289" s="24">
        <v>0</v>
      </c>
      <c r="G289" s="24">
        <f>+F289</f>
        <v>0</v>
      </c>
      <c r="H289" s="24">
        <f>+E289-F289</f>
        <v>0</v>
      </c>
    </row>
    <row r="290" spans="1:8" ht="30" x14ac:dyDescent="0.25">
      <c r="A290" s="22" t="s">
        <v>144</v>
      </c>
      <c r="B290" s="29" t="s">
        <v>151</v>
      </c>
      <c r="C290" s="24">
        <v>0</v>
      </c>
      <c r="D290" s="24">
        <v>0</v>
      </c>
      <c r="E290" s="24">
        <f>+C290+D290</f>
        <v>0</v>
      </c>
      <c r="F290" s="24">
        <v>0</v>
      </c>
      <c r="G290" s="24">
        <f>+F290</f>
        <v>0</v>
      </c>
      <c r="H290" s="24">
        <f>+E290-F290</f>
        <v>0</v>
      </c>
    </row>
    <row r="291" spans="1:8" s="21" customFormat="1" x14ac:dyDescent="0.25">
      <c r="A291" s="19">
        <v>3.4</v>
      </c>
      <c r="B291" s="20" t="s">
        <v>42</v>
      </c>
      <c r="C291" s="3">
        <f>+C292</f>
        <v>6000</v>
      </c>
      <c r="D291" s="3">
        <f t="shared" ref="D291:H291" si="234">+D292</f>
        <v>0</v>
      </c>
      <c r="E291" s="3">
        <f t="shared" si="234"/>
        <v>6000</v>
      </c>
      <c r="F291" s="3">
        <f t="shared" si="234"/>
        <v>0</v>
      </c>
      <c r="G291" s="3">
        <f t="shared" si="234"/>
        <v>0</v>
      </c>
      <c r="H291" s="3">
        <f t="shared" si="234"/>
        <v>6000</v>
      </c>
    </row>
    <row r="292" spans="1:8" x14ac:dyDescent="0.25">
      <c r="A292" s="22" t="s">
        <v>152</v>
      </c>
      <c r="B292" s="23" t="s">
        <v>154</v>
      </c>
      <c r="C292" s="24">
        <v>6000</v>
      </c>
      <c r="D292" s="24">
        <v>0</v>
      </c>
      <c r="E292" s="24">
        <f>+C292+D292</f>
        <v>6000</v>
      </c>
      <c r="F292" s="24">
        <v>0</v>
      </c>
      <c r="G292" s="24">
        <f>+F292</f>
        <v>0</v>
      </c>
      <c r="H292" s="24">
        <f>+E292-F292</f>
        <v>6000</v>
      </c>
    </row>
    <row r="293" spans="1:8" s="21" customFormat="1" ht="30" x14ac:dyDescent="0.25">
      <c r="A293" s="19">
        <v>3.5</v>
      </c>
      <c r="B293" s="20" t="s">
        <v>43</v>
      </c>
      <c r="C293" s="3">
        <f>+C294+C297+C300+C295+C296+C298+C299</f>
        <v>17200000</v>
      </c>
      <c r="D293" s="3">
        <f t="shared" ref="D293:H293" si="235">+D294+D297+D300+D295+D296+D298+D299</f>
        <v>3300000</v>
      </c>
      <c r="E293" s="3">
        <f t="shared" si="235"/>
        <v>20500000</v>
      </c>
      <c r="F293" s="3">
        <f>+F294+F297+F300+F295+F296+F298+F299</f>
        <v>7571784.9500000002</v>
      </c>
      <c r="G293" s="3">
        <f t="shared" si="235"/>
        <v>7571784.9500000002</v>
      </c>
      <c r="H293" s="3">
        <f t="shared" si="235"/>
        <v>12928215.050000001</v>
      </c>
    </row>
    <row r="294" spans="1:8" ht="30" x14ac:dyDescent="0.25">
      <c r="A294" s="22" t="s">
        <v>156</v>
      </c>
      <c r="B294" s="23" t="s">
        <v>161</v>
      </c>
      <c r="C294" s="24">
        <v>3800000</v>
      </c>
      <c r="D294" s="24">
        <v>700000</v>
      </c>
      <c r="E294" s="24">
        <f t="shared" ref="E294:E300" si="236">+C294+D294</f>
        <v>4500000</v>
      </c>
      <c r="F294" s="24">
        <v>778842.99</v>
      </c>
      <c r="G294" s="24">
        <f t="shared" ref="G294:G300" si="237">+F294</f>
        <v>778842.99</v>
      </c>
      <c r="H294" s="24">
        <f t="shared" ref="H294:H300" si="238">+E294-F294</f>
        <v>3721157.01</v>
      </c>
    </row>
    <row r="295" spans="1:8" ht="45" x14ac:dyDescent="0.25">
      <c r="A295" s="22" t="s">
        <v>240</v>
      </c>
      <c r="B295" s="23" t="s">
        <v>241</v>
      </c>
      <c r="C295" s="24">
        <v>0</v>
      </c>
      <c r="D295" s="24">
        <v>0</v>
      </c>
      <c r="E295" s="24">
        <f t="shared" si="236"/>
        <v>0</v>
      </c>
      <c r="F295" s="24">
        <v>0</v>
      </c>
      <c r="G295" s="24">
        <f t="shared" si="237"/>
        <v>0</v>
      </c>
      <c r="H295" s="24">
        <f t="shared" si="238"/>
        <v>0</v>
      </c>
    </row>
    <row r="296" spans="1:8" ht="45" x14ac:dyDescent="0.25">
      <c r="A296" s="22" t="s">
        <v>277</v>
      </c>
      <c r="B296" s="29" t="s">
        <v>279</v>
      </c>
      <c r="C296" s="24">
        <v>0</v>
      </c>
      <c r="D296" s="24">
        <v>0</v>
      </c>
      <c r="E296" s="24">
        <f t="shared" si="236"/>
        <v>0</v>
      </c>
      <c r="F296" s="24">
        <v>0</v>
      </c>
      <c r="G296" s="24">
        <f t="shared" si="237"/>
        <v>0</v>
      </c>
      <c r="H296" s="24">
        <f t="shared" si="238"/>
        <v>0</v>
      </c>
    </row>
    <row r="297" spans="1:8" ht="30" x14ac:dyDescent="0.25">
      <c r="A297" s="22" t="s">
        <v>157</v>
      </c>
      <c r="B297" s="23" t="s">
        <v>162</v>
      </c>
      <c r="C297" s="24">
        <v>2900000</v>
      </c>
      <c r="D297" s="24">
        <v>600000</v>
      </c>
      <c r="E297" s="24">
        <f t="shared" si="236"/>
        <v>3500000</v>
      </c>
      <c r="F297" s="24">
        <v>1028589.67</v>
      </c>
      <c r="G297" s="24">
        <f t="shared" si="237"/>
        <v>1028589.67</v>
      </c>
      <c r="H297" s="24">
        <f t="shared" si="238"/>
        <v>2471410.33</v>
      </c>
    </row>
    <row r="298" spans="1:8" ht="30" x14ac:dyDescent="0.25">
      <c r="A298" s="22" t="s">
        <v>280</v>
      </c>
      <c r="B298" s="29" t="s">
        <v>281</v>
      </c>
      <c r="C298" s="24">
        <v>0</v>
      </c>
      <c r="D298" s="24">
        <v>0</v>
      </c>
      <c r="E298" s="24">
        <f t="shared" si="236"/>
        <v>0</v>
      </c>
      <c r="F298" s="24">
        <v>0</v>
      </c>
      <c r="G298" s="24">
        <f t="shared" si="237"/>
        <v>0</v>
      </c>
      <c r="H298" s="24">
        <f t="shared" si="238"/>
        <v>0</v>
      </c>
    </row>
    <row r="299" spans="1:8" ht="30" x14ac:dyDescent="0.25">
      <c r="A299" s="22" t="s">
        <v>158</v>
      </c>
      <c r="B299" s="29" t="s">
        <v>163</v>
      </c>
      <c r="C299" s="24">
        <v>0</v>
      </c>
      <c r="D299" s="24">
        <v>0</v>
      </c>
      <c r="E299" s="24">
        <f t="shared" si="236"/>
        <v>0</v>
      </c>
      <c r="F299" s="24">
        <v>0</v>
      </c>
      <c r="G299" s="24">
        <f t="shared" si="237"/>
        <v>0</v>
      </c>
      <c r="H299" s="24">
        <f t="shared" si="238"/>
        <v>0</v>
      </c>
    </row>
    <row r="300" spans="1:8" x14ac:dyDescent="0.25">
      <c r="A300" s="22" t="s">
        <v>159</v>
      </c>
      <c r="B300" s="23" t="s">
        <v>164</v>
      </c>
      <c r="C300" s="24">
        <v>10500000</v>
      </c>
      <c r="D300" s="24">
        <v>2000000</v>
      </c>
      <c r="E300" s="24">
        <f t="shared" si="236"/>
        <v>12500000</v>
      </c>
      <c r="F300" s="24">
        <v>5764352.29</v>
      </c>
      <c r="G300" s="24">
        <f t="shared" si="237"/>
        <v>5764352.29</v>
      </c>
      <c r="H300" s="24">
        <f t="shared" si="238"/>
        <v>6735647.71</v>
      </c>
    </row>
    <row r="301" spans="1:8" s="21" customFormat="1" x14ac:dyDescent="0.25">
      <c r="A301" s="19" t="s">
        <v>305</v>
      </c>
      <c r="B301" s="29" t="s">
        <v>44</v>
      </c>
      <c r="C301" s="3">
        <f>+C302</f>
        <v>0</v>
      </c>
      <c r="D301" s="3">
        <f t="shared" ref="D301:H301" si="239">+D302</f>
        <v>0</v>
      </c>
      <c r="E301" s="3">
        <f t="shared" si="239"/>
        <v>0</v>
      </c>
      <c r="F301" s="3">
        <f t="shared" si="239"/>
        <v>0</v>
      </c>
      <c r="G301" s="3">
        <f t="shared" si="239"/>
        <v>0</v>
      </c>
      <c r="H301" s="3">
        <f t="shared" si="239"/>
        <v>0</v>
      </c>
    </row>
    <row r="302" spans="1:8" ht="45" x14ac:dyDescent="0.25">
      <c r="A302" s="22" t="s">
        <v>166</v>
      </c>
      <c r="B302" s="29" t="s">
        <v>167</v>
      </c>
      <c r="C302" s="24">
        <v>0</v>
      </c>
      <c r="D302" s="24">
        <v>0</v>
      </c>
      <c r="E302" s="24">
        <f>+C302+D302</f>
        <v>0</v>
      </c>
      <c r="F302" s="24">
        <v>0</v>
      </c>
      <c r="G302" s="24">
        <f>+F302</f>
        <v>0</v>
      </c>
      <c r="H302" s="24">
        <f>+E302-F302</f>
        <v>0</v>
      </c>
    </row>
    <row r="303" spans="1:8" s="21" customFormat="1" x14ac:dyDescent="0.25">
      <c r="A303" s="19">
        <v>3.9</v>
      </c>
      <c r="B303" s="20" t="s">
        <v>23</v>
      </c>
      <c r="C303" s="3">
        <f>+C304+C305</f>
        <v>715000</v>
      </c>
      <c r="D303" s="3">
        <f t="shared" ref="D303:H303" si="240">+D304+D305</f>
        <v>0</v>
      </c>
      <c r="E303" s="3">
        <f t="shared" si="240"/>
        <v>715000</v>
      </c>
      <c r="F303" s="3">
        <f>+F304+F305</f>
        <v>964635.74</v>
      </c>
      <c r="G303" s="3">
        <f t="shared" si="240"/>
        <v>964635.74</v>
      </c>
      <c r="H303" s="3">
        <f t="shared" si="240"/>
        <v>-249635.74</v>
      </c>
    </row>
    <row r="304" spans="1:8" x14ac:dyDescent="0.25">
      <c r="A304" s="22" t="s">
        <v>180</v>
      </c>
      <c r="B304" s="23" t="s">
        <v>185</v>
      </c>
      <c r="C304" s="24">
        <v>15000</v>
      </c>
      <c r="D304" s="24">
        <v>0</v>
      </c>
      <c r="E304" s="24">
        <f t="shared" ref="E304:E305" si="241">+C304+D304</f>
        <v>15000</v>
      </c>
      <c r="F304" s="24">
        <v>4376.01</v>
      </c>
      <c r="G304" s="24">
        <f t="shared" ref="G304:G305" si="242">+F304</f>
        <v>4376.01</v>
      </c>
      <c r="H304" s="24">
        <f t="shared" ref="H304:H305" si="243">+E304-F304</f>
        <v>10623.99</v>
      </c>
    </row>
    <row r="305" spans="1:8" x14ac:dyDescent="0.25">
      <c r="A305" s="22" t="s">
        <v>184</v>
      </c>
      <c r="B305" s="23" t="s">
        <v>23</v>
      </c>
      <c r="C305" s="24">
        <v>700000</v>
      </c>
      <c r="D305" s="24">
        <v>0</v>
      </c>
      <c r="E305" s="24">
        <f t="shared" si="241"/>
        <v>700000</v>
      </c>
      <c r="F305" s="24">
        <v>960259.73</v>
      </c>
      <c r="G305" s="24">
        <f t="shared" si="242"/>
        <v>960259.73</v>
      </c>
      <c r="H305" s="24">
        <f t="shared" si="243"/>
        <v>-260259.72999999998</v>
      </c>
    </row>
    <row r="306" spans="1:8" s="21" customFormat="1" x14ac:dyDescent="0.25">
      <c r="A306" s="17">
        <v>5</v>
      </c>
      <c r="B306" s="18" t="s">
        <v>26</v>
      </c>
      <c r="C306" s="2">
        <f>+C307+C313+C317+C310+C315</f>
        <v>4334000</v>
      </c>
      <c r="D306" s="2">
        <f t="shared" ref="D306:H306" si="244">+D307+D313+D317+D310+D315</f>
        <v>-1200000</v>
      </c>
      <c r="E306" s="2">
        <f t="shared" si="244"/>
        <v>3134000</v>
      </c>
      <c r="F306" s="2">
        <f t="shared" si="244"/>
        <v>0</v>
      </c>
      <c r="G306" s="2">
        <f t="shared" si="244"/>
        <v>0</v>
      </c>
      <c r="H306" s="2">
        <f t="shared" si="244"/>
        <v>3134000</v>
      </c>
    </row>
    <row r="307" spans="1:8" s="21" customFormat="1" x14ac:dyDescent="0.25">
      <c r="A307" s="19">
        <v>5.0999999999999996</v>
      </c>
      <c r="B307" s="20" t="s">
        <v>27</v>
      </c>
      <c r="C307" s="3">
        <f>+C308+C309</f>
        <v>2184000</v>
      </c>
      <c r="D307" s="3">
        <f t="shared" ref="D307:H307" si="245">+D308+D309</f>
        <v>-1200000</v>
      </c>
      <c r="E307" s="3">
        <f t="shared" si="245"/>
        <v>984000</v>
      </c>
      <c r="F307" s="3">
        <f t="shared" si="245"/>
        <v>0</v>
      </c>
      <c r="G307" s="3">
        <f t="shared" si="245"/>
        <v>0</v>
      </c>
      <c r="H307" s="3">
        <f t="shared" si="245"/>
        <v>984000</v>
      </c>
    </row>
    <row r="308" spans="1:8" x14ac:dyDescent="0.25">
      <c r="A308" s="22" t="s">
        <v>204</v>
      </c>
      <c r="B308" s="23" t="s">
        <v>207</v>
      </c>
      <c r="C308" s="24">
        <v>84000</v>
      </c>
      <c r="D308" s="24">
        <v>0</v>
      </c>
      <c r="E308" s="24">
        <f>+C308+D308</f>
        <v>84000</v>
      </c>
      <c r="F308" s="24">
        <v>0</v>
      </c>
      <c r="G308" s="24">
        <f>+F308</f>
        <v>0</v>
      </c>
      <c r="H308" s="24">
        <f>+E308-F308</f>
        <v>84000</v>
      </c>
    </row>
    <row r="309" spans="1:8" ht="30" x14ac:dyDescent="0.25">
      <c r="A309" s="22" t="s">
        <v>205</v>
      </c>
      <c r="B309" s="23" t="s">
        <v>208</v>
      </c>
      <c r="C309" s="24">
        <v>2100000</v>
      </c>
      <c r="D309" s="24">
        <v>-1200000</v>
      </c>
      <c r="E309" s="24">
        <f>+C309+D309</f>
        <v>900000</v>
      </c>
      <c r="F309" s="24">
        <v>0</v>
      </c>
      <c r="G309" s="24">
        <f>+F309</f>
        <v>0</v>
      </c>
      <c r="H309" s="24">
        <f>+E309-F309</f>
        <v>900000</v>
      </c>
    </row>
    <row r="310" spans="1:8" s="21" customFormat="1" x14ac:dyDescent="0.25">
      <c r="A310" s="19" t="s">
        <v>306</v>
      </c>
      <c r="B310" s="29" t="s">
        <v>48</v>
      </c>
      <c r="C310" s="3">
        <f>+C311+C312</f>
        <v>0</v>
      </c>
      <c r="D310" s="3">
        <f t="shared" ref="D310:H310" si="246">+D311+D312</f>
        <v>0</v>
      </c>
      <c r="E310" s="3">
        <f t="shared" si="246"/>
        <v>0</v>
      </c>
      <c r="F310" s="3">
        <f>+F311+F312</f>
        <v>0</v>
      </c>
      <c r="G310" s="3">
        <f t="shared" si="246"/>
        <v>0</v>
      </c>
      <c r="H310" s="3">
        <f t="shared" si="246"/>
        <v>0</v>
      </c>
    </row>
    <row r="311" spans="1:8" x14ac:dyDescent="0.25">
      <c r="A311" s="22" t="s">
        <v>209</v>
      </c>
      <c r="B311" s="29" t="s">
        <v>212</v>
      </c>
      <c r="C311" s="24">
        <v>0</v>
      </c>
      <c r="D311" s="24">
        <v>0</v>
      </c>
      <c r="E311" s="24">
        <f>+C311+D311</f>
        <v>0</v>
      </c>
      <c r="F311" s="24">
        <v>0</v>
      </c>
      <c r="G311" s="24">
        <f>+F311</f>
        <v>0</v>
      </c>
      <c r="H311" s="24">
        <f>+E311-F311</f>
        <v>0</v>
      </c>
    </row>
    <row r="312" spans="1:8" x14ac:dyDescent="0.25">
      <c r="A312" s="22" t="s">
        <v>210</v>
      </c>
      <c r="B312" s="29" t="s">
        <v>213</v>
      </c>
      <c r="C312" s="24">
        <v>0</v>
      </c>
      <c r="D312" s="24">
        <v>0</v>
      </c>
      <c r="E312" s="24">
        <f>+C312+D312</f>
        <v>0</v>
      </c>
      <c r="F312" s="24">
        <v>0</v>
      </c>
      <c r="G312" s="24">
        <f>+F312</f>
        <v>0</v>
      </c>
      <c r="H312" s="24">
        <f>+E312-F312</f>
        <v>0</v>
      </c>
    </row>
    <row r="313" spans="1:8" s="21" customFormat="1" x14ac:dyDescent="0.25">
      <c r="A313" s="19">
        <v>5.4</v>
      </c>
      <c r="B313" s="20" t="s">
        <v>28</v>
      </c>
      <c r="C313" s="3">
        <f>+C314</f>
        <v>2000000</v>
      </c>
      <c r="D313" s="3">
        <f t="shared" ref="D313:H315" si="247">+D314</f>
        <v>0</v>
      </c>
      <c r="E313" s="3">
        <f t="shared" si="247"/>
        <v>2000000</v>
      </c>
      <c r="F313" s="3">
        <f t="shared" si="247"/>
        <v>0</v>
      </c>
      <c r="G313" s="3">
        <f t="shared" si="247"/>
        <v>0</v>
      </c>
      <c r="H313" s="3">
        <f t="shared" si="247"/>
        <v>2000000</v>
      </c>
    </row>
    <row r="314" spans="1:8" x14ac:dyDescent="0.25">
      <c r="A314" s="22" t="s">
        <v>215</v>
      </c>
      <c r="B314" s="23" t="s">
        <v>216</v>
      </c>
      <c r="C314" s="24">
        <v>2000000</v>
      </c>
      <c r="D314" s="24">
        <v>0</v>
      </c>
      <c r="E314" s="24">
        <f>+C314+D314</f>
        <v>2000000</v>
      </c>
      <c r="F314" s="24">
        <v>0</v>
      </c>
      <c r="G314" s="24">
        <f>+F314</f>
        <v>0</v>
      </c>
      <c r="H314" s="24">
        <f>+E314-F314</f>
        <v>2000000</v>
      </c>
    </row>
    <row r="315" spans="1:8" s="21" customFormat="1" x14ac:dyDescent="0.25">
      <c r="A315" s="19" t="s">
        <v>307</v>
      </c>
      <c r="B315" s="30" t="s">
        <v>309</v>
      </c>
      <c r="C315" s="3">
        <f>+C316</f>
        <v>0</v>
      </c>
      <c r="D315" s="3">
        <f t="shared" si="247"/>
        <v>0</v>
      </c>
      <c r="E315" s="3">
        <f t="shared" si="247"/>
        <v>0</v>
      </c>
      <c r="F315" s="3">
        <f t="shared" si="247"/>
        <v>0</v>
      </c>
      <c r="G315" s="3">
        <f t="shared" si="247"/>
        <v>0</v>
      </c>
      <c r="H315" s="3">
        <f t="shared" si="247"/>
        <v>0</v>
      </c>
    </row>
    <row r="316" spans="1:8" x14ac:dyDescent="0.25">
      <c r="A316" s="22" t="s">
        <v>308</v>
      </c>
      <c r="B316" s="29" t="s">
        <v>309</v>
      </c>
      <c r="C316" s="24">
        <v>0</v>
      </c>
      <c r="D316" s="24">
        <v>0</v>
      </c>
      <c r="E316" s="24">
        <f>+C316+D316</f>
        <v>0</v>
      </c>
      <c r="F316" s="24">
        <v>0</v>
      </c>
      <c r="G316" s="24">
        <f>+F316</f>
        <v>0</v>
      </c>
      <c r="H316" s="24">
        <f>+E316-F316</f>
        <v>0</v>
      </c>
    </row>
    <row r="317" spans="1:8" s="21" customFormat="1" x14ac:dyDescent="0.25">
      <c r="A317" s="19">
        <v>5.6</v>
      </c>
      <c r="B317" s="20" t="s">
        <v>29</v>
      </c>
      <c r="C317" s="3">
        <f>+C318+C319</f>
        <v>150000</v>
      </c>
      <c r="D317" s="3">
        <f t="shared" ref="D317:H317" si="248">+D318+D319</f>
        <v>0</v>
      </c>
      <c r="E317" s="3">
        <f t="shared" si="248"/>
        <v>150000</v>
      </c>
      <c r="F317" s="3">
        <f t="shared" si="248"/>
        <v>0</v>
      </c>
      <c r="G317" s="3">
        <f t="shared" si="248"/>
        <v>0</v>
      </c>
      <c r="H317" s="3">
        <f t="shared" si="248"/>
        <v>150000</v>
      </c>
    </row>
    <row r="318" spans="1:8" x14ac:dyDescent="0.25">
      <c r="A318" s="22" t="s">
        <v>217</v>
      </c>
      <c r="B318" s="23" t="s">
        <v>220</v>
      </c>
      <c r="C318" s="24">
        <v>0</v>
      </c>
      <c r="D318" s="24">
        <v>0</v>
      </c>
      <c r="E318" s="24">
        <f>+C318+D318</f>
        <v>0</v>
      </c>
      <c r="F318" s="24">
        <v>0</v>
      </c>
      <c r="G318" s="24">
        <f>+F318</f>
        <v>0</v>
      </c>
      <c r="H318" s="24">
        <f>+E318-F318</f>
        <v>0</v>
      </c>
    </row>
    <row r="319" spans="1:8" x14ac:dyDescent="0.25">
      <c r="A319" s="22" t="s">
        <v>219</v>
      </c>
      <c r="B319" s="23" t="s">
        <v>310</v>
      </c>
      <c r="C319" s="24">
        <v>150000</v>
      </c>
      <c r="D319" s="24">
        <v>0</v>
      </c>
      <c r="E319" s="24">
        <f>+C319+D319</f>
        <v>150000</v>
      </c>
      <c r="F319" s="24">
        <v>0</v>
      </c>
      <c r="G319" s="24">
        <f>+F319</f>
        <v>0</v>
      </c>
      <c r="H319" s="24">
        <f>+E319-F319</f>
        <v>150000</v>
      </c>
    </row>
    <row r="320" spans="1:8" x14ac:dyDescent="0.25">
      <c r="A320" s="17">
        <v>6</v>
      </c>
      <c r="B320" s="18" t="s">
        <v>31</v>
      </c>
      <c r="C320" s="2">
        <f>+C321</f>
        <v>7000000</v>
      </c>
      <c r="D320" s="2">
        <f t="shared" ref="D320:H320" si="249">+D321</f>
        <v>0</v>
      </c>
      <c r="E320" s="2">
        <f t="shared" si="249"/>
        <v>7000000</v>
      </c>
      <c r="F320" s="2">
        <f t="shared" si="249"/>
        <v>0</v>
      </c>
      <c r="G320" s="2">
        <f t="shared" si="249"/>
        <v>0</v>
      </c>
      <c r="H320" s="2">
        <f t="shared" si="249"/>
        <v>7000000</v>
      </c>
    </row>
    <row r="321" spans="1:11" s="21" customFormat="1" x14ac:dyDescent="0.25">
      <c r="A321" s="19">
        <v>6.1</v>
      </c>
      <c r="B321" s="20" t="s">
        <v>49</v>
      </c>
      <c r="C321" s="3">
        <f>C322+C324+C323+C325</f>
        <v>7000000</v>
      </c>
      <c r="D321" s="3">
        <f t="shared" ref="D321:H321" si="250">D322+D324+D323+D325</f>
        <v>0</v>
      </c>
      <c r="E321" s="3">
        <f t="shared" si="250"/>
        <v>7000000</v>
      </c>
      <c r="F321" s="3">
        <f t="shared" si="250"/>
        <v>0</v>
      </c>
      <c r="G321" s="3">
        <f t="shared" si="250"/>
        <v>0</v>
      </c>
      <c r="H321" s="3">
        <f t="shared" si="250"/>
        <v>7000000</v>
      </c>
    </row>
    <row r="322" spans="1:11" ht="45" x14ac:dyDescent="0.25">
      <c r="A322" s="22" t="s">
        <v>226</v>
      </c>
      <c r="B322" s="29" t="s">
        <v>234</v>
      </c>
      <c r="C322" s="24">
        <v>0</v>
      </c>
      <c r="D322" s="24">
        <v>0</v>
      </c>
      <c r="E322" s="24">
        <f>+C322+D322</f>
        <v>0</v>
      </c>
      <c r="F322" s="24">
        <v>0</v>
      </c>
      <c r="G322" s="24">
        <f>+F322</f>
        <v>0</v>
      </c>
      <c r="H322" s="24">
        <f>+E322-F322</f>
        <v>0</v>
      </c>
    </row>
    <row r="323" spans="1:11" ht="30" x14ac:dyDescent="0.25">
      <c r="A323" s="22" t="s">
        <v>227</v>
      </c>
      <c r="B323" s="23" t="s">
        <v>346</v>
      </c>
      <c r="C323" s="24">
        <v>0</v>
      </c>
      <c r="D323" s="24">
        <v>0</v>
      </c>
      <c r="E323" s="24">
        <f>+C323+D323</f>
        <v>0</v>
      </c>
      <c r="F323" s="24">
        <v>0</v>
      </c>
      <c r="G323" s="24">
        <f>+F323</f>
        <v>0</v>
      </c>
      <c r="H323" s="24">
        <f>+E323-F323</f>
        <v>0</v>
      </c>
    </row>
    <row r="324" spans="1:11" ht="30" x14ac:dyDescent="0.25">
      <c r="A324" s="22" t="s">
        <v>228</v>
      </c>
      <c r="B324" s="31" t="s">
        <v>250</v>
      </c>
      <c r="C324" s="24">
        <v>7000000</v>
      </c>
      <c r="D324" s="24">
        <v>0</v>
      </c>
      <c r="E324" s="24">
        <f>+C324+D324</f>
        <v>7000000</v>
      </c>
      <c r="F324" s="24">
        <v>0</v>
      </c>
      <c r="G324" s="24">
        <f>+F324</f>
        <v>0</v>
      </c>
      <c r="H324" s="24">
        <f>+E324-F324</f>
        <v>7000000</v>
      </c>
    </row>
    <row r="325" spans="1:11" ht="30" x14ac:dyDescent="0.25">
      <c r="A325" s="22" t="s">
        <v>229</v>
      </c>
      <c r="B325" s="31" t="s">
        <v>364</v>
      </c>
      <c r="C325" s="24">
        <v>0</v>
      </c>
      <c r="D325" s="24">
        <v>0</v>
      </c>
      <c r="E325" s="24">
        <f>+C325+D325</f>
        <v>0</v>
      </c>
      <c r="F325" s="24">
        <v>0</v>
      </c>
      <c r="G325" s="24">
        <f>+F325</f>
        <v>0</v>
      </c>
      <c r="H325" s="24">
        <f>+E325-F325</f>
        <v>0</v>
      </c>
    </row>
    <row r="326" spans="1:11" s="21" customFormat="1" x14ac:dyDescent="0.25">
      <c r="A326" s="19"/>
      <c r="B326" s="20"/>
      <c r="C326" s="2"/>
      <c r="D326" s="26"/>
      <c r="E326" s="26"/>
      <c r="F326" s="26"/>
      <c r="G326" s="26"/>
      <c r="H326" s="26"/>
    </row>
    <row r="327" spans="1:11" s="16" customFormat="1" ht="30.75" customHeight="1" x14ac:dyDescent="0.25">
      <c r="A327" s="47" t="s">
        <v>363</v>
      </c>
      <c r="B327" s="47"/>
      <c r="C327" s="28">
        <f>+C328+C331</f>
        <v>2270546</v>
      </c>
      <c r="D327" s="28">
        <f t="shared" ref="D327:H327" si="251">+D328+D331</f>
        <v>327557</v>
      </c>
      <c r="E327" s="28">
        <f t="shared" si="251"/>
        <v>2598103</v>
      </c>
      <c r="F327" s="28">
        <f t="shared" si="251"/>
        <v>924942.9</v>
      </c>
      <c r="G327" s="28">
        <f t="shared" si="251"/>
        <v>924942.9</v>
      </c>
      <c r="H327" s="28">
        <f t="shared" si="251"/>
        <v>1673160.1</v>
      </c>
    </row>
    <row r="328" spans="1:11" s="21" customFormat="1" x14ac:dyDescent="0.25">
      <c r="A328" s="17">
        <v>2</v>
      </c>
      <c r="B328" s="18" t="s">
        <v>14</v>
      </c>
      <c r="C328" s="2">
        <f>+C329</f>
        <v>2270546</v>
      </c>
      <c r="D328" s="2">
        <f t="shared" ref="D328:H329" si="252">+D329</f>
        <v>327557</v>
      </c>
      <c r="E328" s="2">
        <f t="shared" si="252"/>
        <v>2598103</v>
      </c>
      <c r="F328" s="2">
        <f t="shared" si="252"/>
        <v>924942.9</v>
      </c>
      <c r="G328" s="2">
        <f t="shared" si="252"/>
        <v>924942.9</v>
      </c>
      <c r="H328" s="2">
        <f t="shared" si="252"/>
        <v>1673160.1</v>
      </c>
    </row>
    <row r="329" spans="1:11" s="21" customFormat="1" x14ac:dyDescent="0.25">
      <c r="A329" s="19">
        <v>2.6</v>
      </c>
      <c r="B329" s="20" t="s">
        <v>16</v>
      </c>
      <c r="C329" s="3">
        <f>+C330</f>
        <v>2270546</v>
      </c>
      <c r="D329" s="3">
        <f>+D330</f>
        <v>327557</v>
      </c>
      <c r="E329" s="3">
        <f t="shared" si="252"/>
        <v>2598103</v>
      </c>
      <c r="F329" s="3">
        <f t="shared" si="252"/>
        <v>924942.9</v>
      </c>
      <c r="G329" s="3">
        <f t="shared" si="252"/>
        <v>924942.9</v>
      </c>
      <c r="H329" s="3">
        <f t="shared" si="252"/>
        <v>1673160.1</v>
      </c>
    </row>
    <row r="330" spans="1:11" x14ac:dyDescent="0.25">
      <c r="A330" s="22" t="s">
        <v>105</v>
      </c>
      <c r="B330" s="23" t="s">
        <v>16</v>
      </c>
      <c r="C330" s="24">
        <v>2270546</v>
      </c>
      <c r="D330" s="24">
        <f>2598103-2270546</f>
        <v>327557</v>
      </c>
      <c r="E330" s="24">
        <f>+C330+D330</f>
        <v>2598103</v>
      </c>
      <c r="F330" s="24">
        <v>924942.9</v>
      </c>
      <c r="G330" s="24">
        <f>+F330</f>
        <v>924942.9</v>
      </c>
      <c r="H330" s="24">
        <f>+E330-F330</f>
        <v>1673160.1</v>
      </c>
      <c r="K330" s="32"/>
    </row>
    <row r="331" spans="1:11" s="21" customFormat="1" x14ac:dyDescent="0.25">
      <c r="A331" s="17">
        <v>3</v>
      </c>
      <c r="B331" s="18" t="s">
        <v>18</v>
      </c>
      <c r="C331" s="2">
        <f>+C332</f>
        <v>0</v>
      </c>
      <c r="D331" s="2">
        <f t="shared" ref="D331:H332" si="253">+D332</f>
        <v>0</v>
      </c>
      <c r="E331" s="2">
        <f t="shared" si="253"/>
        <v>0</v>
      </c>
      <c r="F331" s="2">
        <f t="shared" si="253"/>
        <v>0</v>
      </c>
      <c r="G331" s="2">
        <f t="shared" si="253"/>
        <v>0</v>
      </c>
      <c r="H331" s="2">
        <f t="shared" si="253"/>
        <v>0</v>
      </c>
    </row>
    <row r="332" spans="1:11" s="21" customFormat="1" x14ac:dyDescent="0.25">
      <c r="A332" s="19">
        <v>3.4</v>
      </c>
      <c r="B332" s="20" t="s">
        <v>42</v>
      </c>
      <c r="C332" s="3">
        <f>+C333</f>
        <v>0</v>
      </c>
      <c r="D332" s="3">
        <f t="shared" si="253"/>
        <v>0</v>
      </c>
      <c r="E332" s="3">
        <f t="shared" si="253"/>
        <v>0</v>
      </c>
      <c r="F332" s="3">
        <f t="shared" si="253"/>
        <v>0</v>
      </c>
      <c r="G332" s="3">
        <f t="shared" si="253"/>
        <v>0</v>
      </c>
      <c r="H332" s="3">
        <f t="shared" si="253"/>
        <v>0</v>
      </c>
    </row>
    <row r="333" spans="1:11" x14ac:dyDescent="0.25">
      <c r="A333" s="22" t="s">
        <v>152</v>
      </c>
      <c r="B333" s="23" t="s">
        <v>154</v>
      </c>
      <c r="C333" s="24">
        <v>0</v>
      </c>
      <c r="D333" s="24">
        <v>0</v>
      </c>
      <c r="E333" s="24">
        <f>+C333+D333</f>
        <v>0</v>
      </c>
      <c r="F333" s="24">
        <v>0</v>
      </c>
      <c r="G333" s="24">
        <f>+F333</f>
        <v>0</v>
      </c>
      <c r="H333" s="24">
        <f>+E333-F333</f>
        <v>0</v>
      </c>
    </row>
    <row r="334" spans="1:11" x14ac:dyDescent="0.25">
      <c r="A334" s="19"/>
      <c r="B334" s="20"/>
      <c r="C334" s="33"/>
      <c r="D334" s="34"/>
      <c r="E334" s="34"/>
      <c r="F334" s="34"/>
      <c r="G334" s="34"/>
      <c r="H334" s="34"/>
    </row>
    <row r="335" spans="1:11" s="16" customFormat="1" ht="32.25" customHeight="1" x14ac:dyDescent="0.25">
      <c r="A335" s="47" t="s">
        <v>53</v>
      </c>
      <c r="B335" s="47"/>
      <c r="C335" s="35">
        <f>+C336</f>
        <v>5140797</v>
      </c>
      <c r="D335" s="35">
        <f t="shared" ref="D335:H335" si="254">+D336</f>
        <v>232484</v>
      </c>
      <c r="E335" s="35">
        <f t="shared" si="254"/>
        <v>5373281</v>
      </c>
      <c r="F335" s="35">
        <f t="shared" si="254"/>
        <v>2356649.31</v>
      </c>
      <c r="G335" s="35">
        <f t="shared" si="254"/>
        <v>2356649.31</v>
      </c>
      <c r="H335" s="35">
        <f t="shared" si="254"/>
        <v>3016631.69</v>
      </c>
    </row>
    <row r="336" spans="1:11" s="21" customFormat="1" x14ac:dyDescent="0.25">
      <c r="A336" s="17">
        <v>2</v>
      </c>
      <c r="B336" s="18" t="s">
        <v>14</v>
      </c>
      <c r="C336" s="2">
        <f>+C341+C337+C339+C343</f>
        <v>5140797</v>
      </c>
      <c r="D336" s="2">
        <f t="shared" ref="D336:H336" si="255">+D341+D337+D339+D343</f>
        <v>232484</v>
      </c>
      <c r="E336" s="2">
        <f t="shared" si="255"/>
        <v>5373281</v>
      </c>
      <c r="F336" s="2">
        <f t="shared" si="255"/>
        <v>2356649.31</v>
      </c>
      <c r="G336" s="2">
        <f t="shared" si="255"/>
        <v>2356649.31</v>
      </c>
      <c r="H336" s="2">
        <f t="shared" si="255"/>
        <v>3016631.69</v>
      </c>
    </row>
    <row r="337" spans="1:8" s="21" customFormat="1" ht="30" x14ac:dyDescent="0.25">
      <c r="A337" s="19" t="s">
        <v>311</v>
      </c>
      <c r="B337" s="29" t="s">
        <v>58</v>
      </c>
      <c r="C337" s="3">
        <f>+C338</f>
        <v>0</v>
      </c>
      <c r="D337" s="3">
        <f>+D338</f>
        <v>0</v>
      </c>
      <c r="E337" s="3">
        <f t="shared" ref="E337:H341" si="256">+E338</f>
        <v>0</v>
      </c>
      <c r="F337" s="3">
        <f t="shared" si="256"/>
        <v>0</v>
      </c>
      <c r="G337" s="3">
        <f t="shared" si="256"/>
        <v>0</v>
      </c>
      <c r="H337" s="3">
        <f t="shared" si="256"/>
        <v>0</v>
      </c>
    </row>
    <row r="338" spans="1:8" x14ac:dyDescent="0.25">
      <c r="A338" s="22" t="s">
        <v>85</v>
      </c>
      <c r="B338" s="29" t="s">
        <v>91</v>
      </c>
      <c r="C338" s="24">
        <v>0</v>
      </c>
      <c r="D338" s="24">
        <v>0</v>
      </c>
      <c r="E338" s="24">
        <f>+C338+D338</f>
        <v>0</v>
      </c>
      <c r="F338" s="24">
        <v>0</v>
      </c>
      <c r="G338" s="24">
        <f>+F338</f>
        <v>0</v>
      </c>
      <c r="H338" s="24">
        <f>+E338-F338</f>
        <v>0</v>
      </c>
    </row>
    <row r="339" spans="1:8" s="21" customFormat="1" ht="30" x14ac:dyDescent="0.25">
      <c r="A339" s="19" t="s">
        <v>312</v>
      </c>
      <c r="B339" s="29" t="s">
        <v>37</v>
      </c>
      <c r="C339" s="3">
        <f>+C340</f>
        <v>0</v>
      </c>
      <c r="D339" s="3">
        <f>+D340</f>
        <v>0</v>
      </c>
      <c r="E339" s="3">
        <f t="shared" si="256"/>
        <v>0</v>
      </c>
      <c r="F339" s="3">
        <f t="shared" si="256"/>
        <v>0</v>
      </c>
      <c r="G339" s="3">
        <f t="shared" si="256"/>
        <v>0</v>
      </c>
      <c r="H339" s="3">
        <f t="shared" si="256"/>
        <v>0</v>
      </c>
    </row>
    <row r="340" spans="1:8" x14ac:dyDescent="0.25">
      <c r="A340" s="22" t="s">
        <v>263</v>
      </c>
      <c r="B340" s="29" t="s">
        <v>313</v>
      </c>
      <c r="C340" s="24">
        <v>0</v>
      </c>
      <c r="D340" s="24">
        <v>0</v>
      </c>
      <c r="E340" s="24">
        <f>+C340+D340</f>
        <v>0</v>
      </c>
      <c r="F340" s="24">
        <v>0</v>
      </c>
      <c r="G340" s="24">
        <f>+F340</f>
        <v>0</v>
      </c>
      <c r="H340" s="24">
        <f>+E340-F340</f>
        <v>0</v>
      </c>
    </row>
    <row r="341" spans="1:8" s="21" customFormat="1" x14ac:dyDescent="0.25">
      <c r="A341" s="19">
        <v>2.6</v>
      </c>
      <c r="B341" s="20" t="s">
        <v>16</v>
      </c>
      <c r="C341" s="3">
        <f>+C342</f>
        <v>5140797</v>
      </c>
      <c r="D341" s="3">
        <f>+D342</f>
        <v>232484</v>
      </c>
      <c r="E341" s="3">
        <f t="shared" si="256"/>
        <v>5373281</v>
      </c>
      <c r="F341" s="3">
        <f t="shared" si="256"/>
        <v>2356649.31</v>
      </c>
      <c r="G341" s="3">
        <f t="shared" si="256"/>
        <v>2356649.31</v>
      </c>
      <c r="H341" s="3">
        <f t="shared" si="256"/>
        <v>3016631.69</v>
      </c>
    </row>
    <row r="342" spans="1:8" x14ac:dyDescent="0.25">
      <c r="A342" s="22" t="s">
        <v>105</v>
      </c>
      <c r="B342" s="23" t="s">
        <v>16</v>
      </c>
      <c r="C342" s="24">
        <v>5140797</v>
      </c>
      <c r="D342" s="24">
        <f>5373281-5140797</f>
        <v>232484</v>
      </c>
      <c r="E342" s="24">
        <f>+C342+D342</f>
        <v>5373281</v>
      </c>
      <c r="F342" s="24">
        <v>2356649.31</v>
      </c>
      <c r="G342" s="24">
        <f>+F342</f>
        <v>2356649.31</v>
      </c>
      <c r="H342" s="24">
        <f>+E342-F342</f>
        <v>3016631.69</v>
      </c>
    </row>
    <row r="343" spans="1:8" s="21" customFormat="1" ht="30" x14ac:dyDescent="0.25">
      <c r="A343" s="19" t="s">
        <v>300</v>
      </c>
      <c r="B343" s="29" t="s">
        <v>40</v>
      </c>
      <c r="C343" s="3">
        <f>+C344+C345</f>
        <v>0</v>
      </c>
      <c r="D343" s="3">
        <f t="shared" ref="D343:H343" si="257">+D344+D345</f>
        <v>0</v>
      </c>
      <c r="E343" s="3">
        <f t="shared" si="257"/>
        <v>0</v>
      </c>
      <c r="F343" s="3">
        <f t="shared" si="257"/>
        <v>0</v>
      </c>
      <c r="G343" s="3">
        <f t="shared" si="257"/>
        <v>0</v>
      </c>
      <c r="H343" s="3">
        <f t="shared" si="257"/>
        <v>0</v>
      </c>
    </row>
    <row r="344" spans="1:8" ht="30" x14ac:dyDescent="0.25">
      <c r="A344" s="22" t="s">
        <v>120</v>
      </c>
      <c r="B344" s="29" t="s">
        <v>125</v>
      </c>
      <c r="C344" s="24">
        <v>0</v>
      </c>
      <c r="D344" s="24">
        <v>0</v>
      </c>
      <c r="E344" s="24">
        <f>+C344+D344</f>
        <v>0</v>
      </c>
      <c r="F344" s="24">
        <v>0</v>
      </c>
      <c r="G344" s="24">
        <f>+F344</f>
        <v>0</v>
      </c>
      <c r="H344" s="24">
        <f>+E344-F344</f>
        <v>0</v>
      </c>
    </row>
    <row r="345" spans="1:8" ht="30" x14ac:dyDescent="0.25">
      <c r="A345" s="22" t="s">
        <v>271</v>
      </c>
      <c r="B345" s="29" t="s">
        <v>272</v>
      </c>
      <c r="C345" s="24">
        <v>0</v>
      </c>
      <c r="D345" s="24">
        <v>0</v>
      </c>
      <c r="E345" s="24">
        <f>+C345+D345</f>
        <v>0</v>
      </c>
      <c r="F345" s="24">
        <v>0</v>
      </c>
      <c r="G345" s="24">
        <f>+F345</f>
        <v>0</v>
      </c>
      <c r="H345" s="24">
        <f>+E345-F345</f>
        <v>0</v>
      </c>
    </row>
    <row r="346" spans="1:8" x14ac:dyDescent="0.25">
      <c r="A346" s="19"/>
      <c r="B346" s="20"/>
      <c r="C346" s="33"/>
      <c r="D346" s="34"/>
      <c r="E346" s="34"/>
      <c r="F346" s="34"/>
      <c r="G346" s="34"/>
      <c r="H346" s="34"/>
    </row>
    <row r="347" spans="1:8" s="16" customFormat="1" ht="15.75" x14ac:dyDescent="0.25">
      <c r="A347" s="46" t="s">
        <v>54</v>
      </c>
      <c r="B347" s="46"/>
      <c r="C347" s="1">
        <f t="shared" ref="C347:H347" si="258">+C348+C359</f>
        <v>741740</v>
      </c>
      <c r="D347" s="1">
        <f t="shared" si="258"/>
        <v>-77302</v>
      </c>
      <c r="E347" s="1">
        <f t="shared" si="258"/>
        <v>664438</v>
      </c>
      <c r="F347" s="1">
        <f>+F348+F359</f>
        <v>547251.47000000009</v>
      </c>
      <c r="G347" s="1">
        <f t="shared" si="258"/>
        <v>547251.47000000009</v>
      </c>
      <c r="H347" s="1">
        <f t="shared" si="258"/>
        <v>117186.53000000001</v>
      </c>
    </row>
    <row r="348" spans="1:8" s="21" customFormat="1" x14ac:dyDescent="0.25">
      <c r="A348" s="17">
        <v>2</v>
      </c>
      <c r="B348" s="18" t="s">
        <v>14</v>
      </c>
      <c r="C348" s="2">
        <f>+C349+C354+C357</f>
        <v>659455</v>
      </c>
      <c r="D348" s="2">
        <f>+D349+D354+D357</f>
        <v>-70325</v>
      </c>
      <c r="E348" s="2">
        <f t="shared" ref="E348:H348" si="259">+E349+E354+E357</f>
        <v>589130</v>
      </c>
      <c r="F348" s="2">
        <f>+F349+F354+F357</f>
        <v>514319.67000000004</v>
      </c>
      <c r="G348" s="2">
        <f t="shared" si="259"/>
        <v>514319.67000000004</v>
      </c>
      <c r="H348" s="2">
        <f t="shared" si="259"/>
        <v>74810.330000000016</v>
      </c>
    </row>
    <row r="349" spans="1:8" s="21" customFormat="1" ht="30" x14ac:dyDescent="0.25">
      <c r="A349" s="25">
        <v>2.1</v>
      </c>
      <c r="B349" s="20" t="s">
        <v>58</v>
      </c>
      <c r="C349" s="3">
        <f>+C350+C353+C351+C352</f>
        <v>489220</v>
      </c>
      <c r="D349" s="3">
        <f t="shared" ref="D349:H349" si="260">+D350+D353+D351+D352</f>
        <v>-50090</v>
      </c>
      <c r="E349" s="3">
        <f t="shared" si="260"/>
        <v>439130</v>
      </c>
      <c r="F349" s="3">
        <f>+F350+F353+F351+F352</f>
        <v>360142.33</v>
      </c>
      <c r="G349" s="3">
        <f t="shared" si="260"/>
        <v>360142.33</v>
      </c>
      <c r="H349" s="3">
        <f t="shared" si="260"/>
        <v>78987.670000000013</v>
      </c>
    </row>
    <row r="350" spans="1:8" x14ac:dyDescent="0.25">
      <c r="A350" s="22" t="s">
        <v>85</v>
      </c>
      <c r="B350" s="23" t="s">
        <v>91</v>
      </c>
      <c r="C350" s="24">
        <v>280090</v>
      </c>
      <c r="D350" s="24">
        <f>230000-280090</f>
        <v>-50090</v>
      </c>
      <c r="E350" s="24">
        <f>+C350+D350</f>
        <v>230000</v>
      </c>
      <c r="F350" s="24">
        <v>280719.43</v>
      </c>
      <c r="G350" s="24">
        <f>+F350</f>
        <v>280719.43</v>
      </c>
      <c r="H350" s="24">
        <f>+E350-F350</f>
        <v>-50719.429999999993</v>
      </c>
    </row>
    <row r="351" spans="1:8" x14ac:dyDescent="0.25">
      <c r="A351" s="22" t="s">
        <v>86</v>
      </c>
      <c r="B351" s="23" t="s">
        <v>314</v>
      </c>
      <c r="C351" s="24">
        <v>0</v>
      </c>
      <c r="D351" s="24">
        <v>0</v>
      </c>
      <c r="E351" s="24">
        <f>+C351+D351</f>
        <v>0</v>
      </c>
      <c r="F351" s="24">
        <v>0</v>
      </c>
      <c r="G351" s="24">
        <f>+F351</f>
        <v>0</v>
      </c>
      <c r="H351" s="24">
        <f>+E351-F351</f>
        <v>0</v>
      </c>
    </row>
    <row r="352" spans="1:8" ht="45" x14ac:dyDescent="0.25">
      <c r="A352" s="22" t="s">
        <v>87</v>
      </c>
      <c r="B352" s="23" t="s">
        <v>337</v>
      </c>
      <c r="C352" s="24">
        <v>106331</v>
      </c>
      <c r="D352" s="24">
        <v>0</v>
      </c>
      <c r="E352" s="24">
        <f>+C352+D352</f>
        <v>106331</v>
      </c>
      <c r="F352" s="24">
        <v>24314.01</v>
      </c>
      <c r="G352" s="24">
        <f>+F352</f>
        <v>24314.01</v>
      </c>
      <c r="H352" s="24">
        <f>+E352-F352</f>
        <v>82016.990000000005</v>
      </c>
    </row>
    <row r="353" spans="1:8" x14ac:dyDescent="0.25">
      <c r="A353" s="22" t="s">
        <v>89</v>
      </c>
      <c r="B353" s="23" t="s">
        <v>95</v>
      </c>
      <c r="C353" s="24">
        <v>102799</v>
      </c>
      <c r="D353" s="24">
        <v>0</v>
      </c>
      <c r="E353" s="24">
        <f>+C353+D353</f>
        <v>102799</v>
      </c>
      <c r="F353" s="24">
        <v>55108.89</v>
      </c>
      <c r="G353" s="24">
        <f>+F353</f>
        <v>55108.89</v>
      </c>
      <c r="H353" s="24">
        <f>+E353-F353</f>
        <v>47690.11</v>
      </c>
    </row>
    <row r="354" spans="1:8" s="21" customFormat="1" ht="30" x14ac:dyDescent="0.25">
      <c r="A354" s="19">
        <v>2.4</v>
      </c>
      <c r="B354" s="20" t="s">
        <v>37</v>
      </c>
      <c r="C354" s="3">
        <f>+C355+C356</f>
        <v>170235</v>
      </c>
      <c r="D354" s="3">
        <f t="shared" ref="D354:H354" si="261">+D355+D356</f>
        <v>-20235</v>
      </c>
      <c r="E354" s="3">
        <f t="shared" si="261"/>
        <v>150000</v>
      </c>
      <c r="F354" s="3">
        <f>+F355+F356</f>
        <v>154177.34</v>
      </c>
      <c r="G354" s="3">
        <f t="shared" si="261"/>
        <v>154177.34</v>
      </c>
      <c r="H354" s="3">
        <f t="shared" si="261"/>
        <v>-4177.3399999999965</v>
      </c>
    </row>
    <row r="355" spans="1:8" x14ac:dyDescent="0.25">
      <c r="A355" s="22" t="s">
        <v>99</v>
      </c>
      <c r="B355" s="23" t="s">
        <v>101</v>
      </c>
      <c r="C355" s="24">
        <v>170235</v>
      </c>
      <c r="D355" s="24">
        <f>150000-170235</f>
        <v>-20235</v>
      </c>
      <c r="E355" s="24">
        <f>+C355+D355</f>
        <v>150000</v>
      </c>
      <c r="F355" s="24">
        <v>154177.34</v>
      </c>
      <c r="G355" s="24">
        <f>+F355</f>
        <v>154177.34</v>
      </c>
      <c r="H355" s="24">
        <f>+E355-F355</f>
        <v>-4177.3399999999965</v>
      </c>
    </row>
    <row r="356" spans="1:8" ht="30" x14ac:dyDescent="0.25">
      <c r="A356" s="22" t="s">
        <v>100</v>
      </c>
      <c r="B356" s="23" t="s">
        <v>338</v>
      </c>
      <c r="C356" s="24">
        <v>0</v>
      </c>
      <c r="D356" s="24">
        <v>0</v>
      </c>
      <c r="E356" s="24">
        <f>+C356+D356</f>
        <v>0</v>
      </c>
      <c r="F356" s="24">
        <v>0</v>
      </c>
      <c r="G356" s="24">
        <f>+F356</f>
        <v>0</v>
      </c>
      <c r="H356" s="24">
        <f>+E356-F356</f>
        <v>0</v>
      </c>
    </row>
    <row r="357" spans="1:8" s="21" customFormat="1" ht="30" x14ac:dyDescent="0.25">
      <c r="A357" s="19">
        <v>2.9</v>
      </c>
      <c r="B357" s="20" t="s">
        <v>40</v>
      </c>
      <c r="C357" s="3">
        <f>+C358</f>
        <v>0</v>
      </c>
      <c r="D357" s="3">
        <f t="shared" ref="D357:H357" si="262">+D358</f>
        <v>0</v>
      </c>
      <c r="E357" s="3">
        <f t="shared" si="262"/>
        <v>0</v>
      </c>
      <c r="F357" s="3">
        <f t="shared" si="262"/>
        <v>0</v>
      </c>
      <c r="G357" s="3">
        <f t="shared" si="262"/>
        <v>0</v>
      </c>
      <c r="H357" s="3">
        <f t="shared" si="262"/>
        <v>0</v>
      </c>
    </row>
    <row r="358" spans="1:8" x14ac:dyDescent="0.25">
      <c r="A358" s="22" t="s">
        <v>116</v>
      </c>
      <c r="B358" s="23" t="s">
        <v>121</v>
      </c>
      <c r="C358" s="24">
        <v>0</v>
      </c>
      <c r="D358" s="24">
        <v>0</v>
      </c>
      <c r="E358" s="24">
        <f>+C358+D358</f>
        <v>0</v>
      </c>
      <c r="F358" s="24">
        <v>0</v>
      </c>
      <c r="G358" s="24">
        <f>+F358</f>
        <v>0</v>
      </c>
      <c r="H358" s="24">
        <f>+E358-F358</f>
        <v>0</v>
      </c>
    </row>
    <row r="359" spans="1:8" s="21" customFormat="1" x14ac:dyDescent="0.25">
      <c r="A359" s="17">
        <v>3</v>
      </c>
      <c r="B359" s="18" t="s">
        <v>18</v>
      </c>
      <c r="C359" s="2">
        <f>+C360+C362</f>
        <v>82285</v>
      </c>
      <c r="D359" s="2">
        <f t="shared" ref="D359:H359" si="263">+D360+D362</f>
        <v>-6977</v>
      </c>
      <c r="E359" s="2">
        <f t="shared" si="263"/>
        <v>75308</v>
      </c>
      <c r="F359" s="2">
        <f>+F360+F362</f>
        <v>32931.800000000003</v>
      </c>
      <c r="G359" s="2">
        <f t="shared" si="263"/>
        <v>32931.800000000003</v>
      </c>
      <c r="H359" s="2">
        <f t="shared" si="263"/>
        <v>42376.2</v>
      </c>
    </row>
    <row r="360" spans="1:8" s="21" customFormat="1" ht="30" x14ac:dyDescent="0.25">
      <c r="A360" s="19">
        <v>3.5</v>
      </c>
      <c r="B360" s="20" t="s">
        <v>43</v>
      </c>
      <c r="C360" s="3">
        <f>+C361</f>
        <v>41990</v>
      </c>
      <c r="D360" s="3">
        <f t="shared" ref="D360:H360" si="264">+D361</f>
        <v>-6977</v>
      </c>
      <c r="E360" s="3">
        <f t="shared" si="264"/>
        <v>35013</v>
      </c>
      <c r="F360" s="3">
        <f t="shared" si="264"/>
        <v>0</v>
      </c>
      <c r="G360" s="3">
        <f t="shared" si="264"/>
        <v>0</v>
      </c>
      <c r="H360" s="3">
        <f t="shared" si="264"/>
        <v>35013</v>
      </c>
    </row>
    <row r="361" spans="1:8" ht="30" x14ac:dyDescent="0.25">
      <c r="A361" s="22" t="s">
        <v>156</v>
      </c>
      <c r="B361" s="23" t="s">
        <v>161</v>
      </c>
      <c r="C361" s="24">
        <v>41990</v>
      </c>
      <c r="D361" s="24">
        <f>35013-41990</f>
        <v>-6977</v>
      </c>
      <c r="E361" s="24">
        <f t="shared" ref="E361" si="265">+C361+D361</f>
        <v>35013</v>
      </c>
      <c r="F361" s="24">
        <v>0</v>
      </c>
      <c r="G361" s="24">
        <f t="shared" ref="G361" si="266">+F361</f>
        <v>0</v>
      </c>
      <c r="H361" s="24">
        <f t="shared" ref="H361" si="267">+E361-F361</f>
        <v>35013</v>
      </c>
    </row>
    <row r="362" spans="1:8" s="21" customFormat="1" x14ac:dyDescent="0.25">
      <c r="A362" s="19">
        <v>3.9</v>
      </c>
      <c r="B362" s="20" t="s">
        <v>23</v>
      </c>
      <c r="C362" s="3">
        <f>+C363</f>
        <v>40295</v>
      </c>
      <c r="D362" s="3">
        <f t="shared" ref="D362:H362" si="268">+D363</f>
        <v>0</v>
      </c>
      <c r="E362" s="3">
        <f t="shared" si="268"/>
        <v>40295</v>
      </c>
      <c r="F362" s="3">
        <f>+F363</f>
        <v>32931.800000000003</v>
      </c>
      <c r="G362" s="3">
        <f t="shared" si="268"/>
        <v>32931.800000000003</v>
      </c>
      <c r="H362" s="3">
        <f t="shared" si="268"/>
        <v>7363.1999999999971</v>
      </c>
    </row>
    <row r="363" spans="1:8" x14ac:dyDescent="0.25">
      <c r="A363" s="22" t="s">
        <v>184</v>
      </c>
      <c r="B363" s="23" t="s">
        <v>23</v>
      </c>
      <c r="C363" s="24">
        <v>40295</v>
      </c>
      <c r="D363" s="24">
        <v>0</v>
      </c>
      <c r="E363" s="24">
        <f>+C363+D363</f>
        <v>40295</v>
      </c>
      <c r="F363" s="24">
        <v>32931.800000000003</v>
      </c>
      <c r="G363" s="24">
        <f>+F363</f>
        <v>32931.800000000003</v>
      </c>
      <c r="H363" s="24">
        <f>+E363-F363</f>
        <v>7363.1999999999971</v>
      </c>
    </row>
    <row r="364" spans="1:8" ht="15.75" customHeight="1" x14ac:dyDescent="0.25">
      <c r="A364" s="19"/>
      <c r="B364" s="20"/>
      <c r="C364" s="33"/>
      <c r="D364" s="34"/>
      <c r="E364" s="34"/>
      <c r="F364" s="34"/>
      <c r="G364" s="34"/>
      <c r="H364" s="34"/>
    </row>
    <row r="365" spans="1:8" s="16" customFormat="1" ht="29.25" customHeight="1" x14ac:dyDescent="0.25">
      <c r="A365" s="47" t="s">
        <v>55</v>
      </c>
      <c r="B365" s="47"/>
      <c r="C365" s="28">
        <f>+C366+C371</f>
        <v>192226</v>
      </c>
      <c r="D365" s="28">
        <f t="shared" ref="D365:H365" si="269">+D366+D371</f>
        <v>-1631</v>
      </c>
      <c r="E365" s="28">
        <f t="shared" si="269"/>
        <v>190595</v>
      </c>
      <c r="F365" s="28">
        <f t="shared" si="269"/>
        <v>71822.210000000006</v>
      </c>
      <c r="G365" s="28">
        <f t="shared" si="269"/>
        <v>71822.210000000006</v>
      </c>
      <c r="H365" s="28">
        <f t="shared" si="269"/>
        <v>118772.79</v>
      </c>
    </row>
    <row r="366" spans="1:8" s="21" customFormat="1" x14ac:dyDescent="0.25">
      <c r="A366" s="17">
        <v>2</v>
      </c>
      <c r="B366" s="18" t="s">
        <v>14</v>
      </c>
      <c r="C366" s="2">
        <f>+C367</f>
        <v>192226</v>
      </c>
      <c r="D366" s="2">
        <f t="shared" ref="D366:H366" si="270">+D367</f>
        <v>-1631</v>
      </c>
      <c r="E366" s="2">
        <f t="shared" si="270"/>
        <v>190595</v>
      </c>
      <c r="F366" s="2">
        <f t="shared" si="270"/>
        <v>71822.210000000006</v>
      </c>
      <c r="G366" s="2">
        <f t="shared" si="270"/>
        <v>71822.210000000006</v>
      </c>
      <c r="H366" s="2">
        <f t="shared" si="270"/>
        <v>118772.79</v>
      </c>
    </row>
    <row r="367" spans="1:8" s="21" customFormat="1" ht="30" x14ac:dyDescent="0.25">
      <c r="A367" s="25">
        <v>2.1</v>
      </c>
      <c r="B367" s="20" t="s">
        <v>58</v>
      </c>
      <c r="C367" s="3">
        <f>+C368+C369+C370</f>
        <v>192226</v>
      </c>
      <c r="D367" s="3">
        <f t="shared" ref="D367:H367" si="271">+D368+D369+D370</f>
        <v>-1631</v>
      </c>
      <c r="E367" s="3">
        <f t="shared" si="271"/>
        <v>190595</v>
      </c>
      <c r="F367" s="3">
        <f t="shared" si="271"/>
        <v>71822.210000000006</v>
      </c>
      <c r="G367" s="3">
        <f t="shared" si="271"/>
        <v>71822.210000000006</v>
      </c>
      <c r="H367" s="3">
        <f t="shared" si="271"/>
        <v>118772.79</v>
      </c>
    </row>
    <row r="368" spans="1:8" x14ac:dyDescent="0.25">
      <c r="A368" s="22" t="s">
        <v>85</v>
      </c>
      <c r="B368" s="23" t="s">
        <v>91</v>
      </c>
      <c r="C368" s="24">
        <v>119420</v>
      </c>
      <c r="D368" s="24">
        <v>0</v>
      </c>
      <c r="E368" s="24">
        <f t="shared" ref="E368:E370" si="272">+C368+D368</f>
        <v>119420</v>
      </c>
      <c r="F368" s="24">
        <v>71822.210000000006</v>
      </c>
      <c r="G368" s="24">
        <f t="shared" ref="G368:G370" si="273">+F368</f>
        <v>71822.210000000006</v>
      </c>
      <c r="H368" s="24">
        <f t="shared" ref="H368:H369" si="274">+E368-F368</f>
        <v>47597.789999999994</v>
      </c>
    </row>
    <row r="369" spans="1:10" x14ac:dyDescent="0.25">
      <c r="A369" s="22" t="s">
        <v>86</v>
      </c>
      <c r="B369" s="23" t="s">
        <v>314</v>
      </c>
      <c r="C369" s="24">
        <v>0</v>
      </c>
      <c r="D369" s="24">
        <v>0</v>
      </c>
      <c r="E369" s="24">
        <f t="shared" si="272"/>
        <v>0</v>
      </c>
      <c r="F369" s="24">
        <v>0</v>
      </c>
      <c r="G369" s="24">
        <f t="shared" si="273"/>
        <v>0</v>
      </c>
      <c r="H369" s="24">
        <f t="shared" si="274"/>
        <v>0</v>
      </c>
    </row>
    <row r="370" spans="1:10" ht="30" x14ac:dyDescent="0.25">
      <c r="A370" s="22" t="s">
        <v>87</v>
      </c>
      <c r="B370" s="23" t="s">
        <v>339</v>
      </c>
      <c r="C370" s="24">
        <v>72806</v>
      </c>
      <c r="D370" s="24">
        <f>71175-72806</f>
        <v>-1631</v>
      </c>
      <c r="E370" s="24">
        <f t="shared" si="272"/>
        <v>71175</v>
      </c>
      <c r="F370" s="24">
        <v>0</v>
      </c>
      <c r="G370" s="24">
        <f t="shared" si="273"/>
        <v>0</v>
      </c>
      <c r="H370" s="24">
        <f>+E370-F370</f>
        <v>71175</v>
      </c>
    </row>
    <row r="371" spans="1:10" s="21" customFormat="1" ht="14.25" customHeight="1" x14ac:dyDescent="0.25">
      <c r="A371" s="17">
        <v>3</v>
      </c>
      <c r="B371" s="18" t="s">
        <v>18</v>
      </c>
      <c r="C371" s="2">
        <f>+C372</f>
        <v>0</v>
      </c>
      <c r="D371" s="2">
        <f t="shared" ref="D371:H371" si="275">+D372</f>
        <v>0</v>
      </c>
      <c r="E371" s="2">
        <f t="shared" si="275"/>
        <v>0</v>
      </c>
      <c r="F371" s="2">
        <f t="shared" si="275"/>
        <v>0</v>
      </c>
      <c r="G371" s="2">
        <f t="shared" si="275"/>
        <v>0</v>
      </c>
      <c r="H371" s="2">
        <f t="shared" si="275"/>
        <v>0</v>
      </c>
    </row>
    <row r="372" spans="1:10" s="21" customFormat="1" x14ac:dyDescent="0.25">
      <c r="A372" s="19">
        <v>3.8</v>
      </c>
      <c r="B372" s="20" t="s">
        <v>22</v>
      </c>
      <c r="C372" s="3">
        <f>+C373+C374</f>
        <v>0</v>
      </c>
      <c r="D372" s="3">
        <f t="shared" ref="D372:H372" si="276">+D373+D374</f>
        <v>0</v>
      </c>
      <c r="E372" s="3">
        <f t="shared" si="276"/>
        <v>0</v>
      </c>
      <c r="F372" s="3">
        <f t="shared" si="276"/>
        <v>0</v>
      </c>
      <c r="G372" s="3">
        <f t="shared" si="276"/>
        <v>0</v>
      </c>
      <c r="H372" s="3">
        <f t="shared" si="276"/>
        <v>0</v>
      </c>
    </row>
    <row r="373" spans="1:10" x14ac:dyDescent="0.25">
      <c r="A373" s="22" t="s">
        <v>174</v>
      </c>
      <c r="B373" s="23" t="s">
        <v>177</v>
      </c>
      <c r="C373" s="24">
        <v>0</v>
      </c>
      <c r="D373" s="24">
        <v>0</v>
      </c>
      <c r="E373" s="24">
        <f t="shared" ref="E373" si="277">+C373+D373</f>
        <v>0</v>
      </c>
      <c r="F373" s="24">
        <v>0</v>
      </c>
      <c r="G373" s="24">
        <f t="shared" ref="G373" si="278">+F373</f>
        <v>0</v>
      </c>
      <c r="H373" s="24">
        <f t="shared" ref="H373" si="279">+E373-F373</f>
        <v>0</v>
      </c>
    </row>
    <row r="374" spans="1:10" x14ac:dyDescent="0.25">
      <c r="A374" s="22" t="s">
        <v>175</v>
      </c>
      <c r="B374" s="23" t="s">
        <v>251</v>
      </c>
      <c r="C374" s="24">
        <v>0</v>
      </c>
      <c r="D374" s="24">
        <v>0</v>
      </c>
      <c r="E374" s="24">
        <f t="shared" ref="E374" si="280">+C374+D374</f>
        <v>0</v>
      </c>
      <c r="F374" s="24">
        <v>0</v>
      </c>
      <c r="G374" s="24">
        <f t="shared" ref="G374" si="281">+F374</f>
        <v>0</v>
      </c>
      <c r="H374" s="24">
        <f t="shared" ref="H374" si="282">+E374-F374</f>
        <v>0</v>
      </c>
    </row>
    <row r="375" spans="1:10" x14ac:dyDescent="0.25">
      <c r="A375" s="19"/>
      <c r="B375" s="20"/>
      <c r="C375" s="33"/>
      <c r="D375" s="34"/>
      <c r="E375" s="34"/>
      <c r="F375" s="34"/>
      <c r="G375" s="34"/>
      <c r="H375" s="34"/>
    </row>
    <row r="376" spans="1:10" s="16" customFormat="1" ht="15.75" x14ac:dyDescent="0.25">
      <c r="A376" s="13" t="s">
        <v>56</v>
      </c>
      <c r="B376" s="14"/>
      <c r="C376" s="1">
        <f>+C377+C397+C416+C420</f>
        <v>5432381</v>
      </c>
      <c r="D376" s="1">
        <f t="shared" ref="D376:H376" si="283">+D377+D397+D416+D420</f>
        <v>-443116</v>
      </c>
      <c r="E376" s="1">
        <f t="shared" si="283"/>
        <v>4989265</v>
      </c>
      <c r="F376" s="1">
        <f t="shared" si="283"/>
        <v>2037628.48</v>
      </c>
      <c r="G376" s="1">
        <f t="shared" si="283"/>
        <v>2037628.48</v>
      </c>
      <c r="H376" s="1">
        <f t="shared" si="283"/>
        <v>2951636.52</v>
      </c>
    </row>
    <row r="377" spans="1:10" s="21" customFormat="1" x14ac:dyDescent="0.25">
      <c r="A377" s="17">
        <v>2</v>
      </c>
      <c r="B377" s="18" t="s">
        <v>14</v>
      </c>
      <c r="C377" s="2">
        <f t="shared" ref="C377:H377" si="284">+C378+C384+C387+C391+C393+C395</f>
        <v>2427381</v>
      </c>
      <c r="D377" s="2">
        <f t="shared" si="284"/>
        <v>-17500</v>
      </c>
      <c r="E377" s="2">
        <f t="shared" si="284"/>
        <v>2409881</v>
      </c>
      <c r="F377" s="2">
        <f t="shared" si="284"/>
        <v>1344255.74</v>
      </c>
      <c r="G377" s="2">
        <f t="shared" si="284"/>
        <v>1344255.74</v>
      </c>
      <c r="H377" s="2">
        <f t="shared" si="284"/>
        <v>1065625.26</v>
      </c>
    </row>
    <row r="378" spans="1:10" s="21" customFormat="1" ht="30" x14ac:dyDescent="0.25">
      <c r="A378" s="25">
        <v>2.1</v>
      </c>
      <c r="B378" s="20" t="s">
        <v>58</v>
      </c>
      <c r="C378" s="3">
        <f>+C379+C380+C381+C382+C383</f>
        <v>1400000</v>
      </c>
      <c r="D378" s="3">
        <f t="shared" ref="D378:H378" si="285">+D379+D380+D381+D382+D383</f>
        <v>0</v>
      </c>
      <c r="E378" s="3">
        <f t="shared" si="285"/>
        <v>1400000</v>
      </c>
      <c r="F378" s="3">
        <f t="shared" si="285"/>
        <v>631523.56000000006</v>
      </c>
      <c r="G378" s="3">
        <f t="shared" si="285"/>
        <v>631523.56000000006</v>
      </c>
      <c r="H378" s="3">
        <f t="shared" si="285"/>
        <v>768476.44</v>
      </c>
    </row>
    <row r="379" spans="1:10" x14ac:dyDescent="0.25">
      <c r="A379" s="22" t="s">
        <v>85</v>
      </c>
      <c r="B379" s="23" t="s">
        <v>91</v>
      </c>
      <c r="C379" s="24">
        <v>690000</v>
      </c>
      <c r="D379" s="24">
        <v>0</v>
      </c>
      <c r="E379" s="24">
        <f t="shared" ref="E379:E383" si="286">+C379+D379</f>
        <v>690000</v>
      </c>
      <c r="F379" s="24">
        <v>352489.42</v>
      </c>
      <c r="G379" s="24">
        <f t="shared" ref="G379:G383" si="287">+F379</f>
        <v>352489.42</v>
      </c>
      <c r="H379" s="24">
        <f t="shared" ref="H379:H383" si="288">+E379-F379</f>
        <v>337510.58</v>
      </c>
      <c r="J379" s="32"/>
    </row>
    <row r="380" spans="1:10" x14ac:dyDescent="0.25">
      <c r="A380" s="22" t="s">
        <v>86</v>
      </c>
      <c r="B380" s="23" t="s">
        <v>92</v>
      </c>
      <c r="C380" s="24">
        <v>150000</v>
      </c>
      <c r="D380" s="24">
        <v>0</v>
      </c>
      <c r="E380" s="24">
        <f t="shared" si="286"/>
        <v>150000</v>
      </c>
      <c r="F380" s="24">
        <v>17782.580000000002</v>
      </c>
      <c r="G380" s="24">
        <f t="shared" si="287"/>
        <v>17782.580000000002</v>
      </c>
      <c r="H380" s="24">
        <f t="shared" si="288"/>
        <v>132217.41999999998</v>
      </c>
    </row>
    <row r="381" spans="1:10" ht="30" x14ac:dyDescent="0.25">
      <c r="A381" s="22" t="s">
        <v>87</v>
      </c>
      <c r="B381" s="23" t="s">
        <v>93</v>
      </c>
      <c r="C381" s="24">
        <v>180000</v>
      </c>
      <c r="D381" s="24">
        <v>0</v>
      </c>
      <c r="E381" s="24">
        <f t="shared" si="286"/>
        <v>180000</v>
      </c>
      <c r="F381" s="24">
        <v>113019.51</v>
      </c>
      <c r="G381" s="24">
        <f t="shared" si="287"/>
        <v>113019.51</v>
      </c>
      <c r="H381" s="24">
        <f t="shared" si="288"/>
        <v>66980.490000000005</v>
      </c>
    </row>
    <row r="382" spans="1:10" x14ac:dyDescent="0.25">
      <c r="A382" s="22" t="s">
        <v>88</v>
      </c>
      <c r="B382" s="29" t="s">
        <v>94</v>
      </c>
      <c r="C382" s="24">
        <v>0</v>
      </c>
      <c r="D382" s="24">
        <v>0</v>
      </c>
      <c r="E382" s="24">
        <f t="shared" si="286"/>
        <v>0</v>
      </c>
      <c r="F382" s="24">
        <v>0</v>
      </c>
      <c r="G382" s="24">
        <f t="shared" si="287"/>
        <v>0</v>
      </c>
      <c r="H382" s="24">
        <f t="shared" si="288"/>
        <v>0</v>
      </c>
    </row>
    <row r="383" spans="1:10" x14ac:dyDescent="0.25">
      <c r="A383" s="22" t="s">
        <v>89</v>
      </c>
      <c r="B383" s="29" t="s">
        <v>95</v>
      </c>
      <c r="C383" s="24">
        <v>380000</v>
      </c>
      <c r="D383" s="24">
        <v>0</v>
      </c>
      <c r="E383" s="24">
        <f t="shared" si="286"/>
        <v>380000</v>
      </c>
      <c r="F383" s="24">
        <v>148232.04999999999</v>
      </c>
      <c r="G383" s="24">
        <f t="shared" si="287"/>
        <v>148232.04999999999</v>
      </c>
      <c r="H383" s="24">
        <f t="shared" si="288"/>
        <v>231767.95</v>
      </c>
    </row>
    <row r="384" spans="1:10" s="21" customFormat="1" x14ac:dyDescent="0.25">
      <c r="A384" s="25">
        <v>2.2000000000000002</v>
      </c>
      <c r="B384" s="30" t="s">
        <v>317</v>
      </c>
      <c r="C384" s="3">
        <f>+C385+C386</f>
        <v>30000</v>
      </c>
      <c r="D384" s="3">
        <f t="shared" ref="D384:H384" si="289">+D385+D386</f>
        <v>0</v>
      </c>
      <c r="E384" s="3">
        <f t="shared" si="289"/>
        <v>30000</v>
      </c>
      <c r="F384" s="3">
        <f t="shared" si="289"/>
        <v>0</v>
      </c>
      <c r="G384" s="3">
        <f t="shared" si="289"/>
        <v>0</v>
      </c>
      <c r="H384" s="3">
        <f t="shared" si="289"/>
        <v>30000</v>
      </c>
    </row>
    <row r="385" spans="1:8" x14ac:dyDescent="0.25">
      <c r="A385" s="22" t="s">
        <v>97</v>
      </c>
      <c r="B385" s="29" t="s">
        <v>98</v>
      </c>
      <c r="C385" s="24">
        <v>30000</v>
      </c>
      <c r="D385" s="24">
        <v>0</v>
      </c>
      <c r="E385" s="24">
        <f t="shared" ref="E385:E386" si="290">+C385+D385</f>
        <v>30000</v>
      </c>
      <c r="F385" s="24">
        <v>0</v>
      </c>
      <c r="G385" s="24">
        <f t="shared" ref="G385:G386" si="291">+F385</f>
        <v>0</v>
      </c>
      <c r="H385" s="24">
        <f t="shared" ref="H385:H386" si="292">+E385-F385</f>
        <v>30000</v>
      </c>
    </row>
    <row r="386" spans="1:8" ht="15.75" customHeight="1" x14ac:dyDescent="0.25">
      <c r="A386" s="22" t="s">
        <v>261</v>
      </c>
      <c r="B386" s="29" t="s">
        <v>318</v>
      </c>
      <c r="C386" s="24">
        <v>0</v>
      </c>
      <c r="D386" s="24">
        <v>0</v>
      </c>
      <c r="E386" s="24">
        <f t="shared" si="290"/>
        <v>0</v>
      </c>
      <c r="F386" s="24">
        <v>0</v>
      </c>
      <c r="G386" s="24">
        <f t="shared" si="291"/>
        <v>0</v>
      </c>
      <c r="H386" s="24">
        <f t="shared" si="292"/>
        <v>0</v>
      </c>
    </row>
    <row r="387" spans="1:8" s="21" customFormat="1" ht="30" x14ac:dyDescent="0.25">
      <c r="A387" s="25">
        <v>2.4</v>
      </c>
      <c r="B387" s="30" t="s">
        <v>37</v>
      </c>
      <c r="C387" s="3">
        <f>+C388+C389+C390</f>
        <v>497500</v>
      </c>
      <c r="D387" s="3">
        <f t="shared" ref="D387:H387" si="293">+D388+D389+D390</f>
        <v>-17500</v>
      </c>
      <c r="E387" s="3">
        <f t="shared" si="293"/>
        <v>480000</v>
      </c>
      <c r="F387" s="3">
        <f t="shared" si="293"/>
        <v>157456.31</v>
      </c>
      <c r="G387" s="3">
        <f t="shared" si="293"/>
        <v>157456.31</v>
      </c>
      <c r="H387" s="3">
        <f t="shared" si="293"/>
        <v>322543.69</v>
      </c>
    </row>
    <row r="388" spans="1:8" x14ac:dyDescent="0.25">
      <c r="A388" s="36" t="s">
        <v>263</v>
      </c>
      <c r="B388" s="29" t="s">
        <v>313</v>
      </c>
      <c r="C388" s="24">
        <v>10000</v>
      </c>
      <c r="D388" s="24">
        <v>-10000</v>
      </c>
      <c r="E388" s="24">
        <f t="shared" ref="E388:E390" si="294">+C388+D388</f>
        <v>0</v>
      </c>
      <c r="F388" s="24">
        <v>9595.11</v>
      </c>
      <c r="G388" s="24">
        <f t="shared" ref="G388:G390" si="295">+F388</f>
        <v>9595.11</v>
      </c>
      <c r="H388" s="24">
        <f t="shared" ref="H388:H390" si="296">+E388-F388</f>
        <v>-9595.11</v>
      </c>
    </row>
    <row r="389" spans="1:8" x14ac:dyDescent="0.25">
      <c r="A389" s="36" t="s">
        <v>99</v>
      </c>
      <c r="B389" s="29" t="s">
        <v>101</v>
      </c>
      <c r="C389" s="24">
        <v>480000</v>
      </c>
      <c r="D389" s="24">
        <v>0</v>
      </c>
      <c r="E389" s="24">
        <f t="shared" si="294"/>
        <v>480000</v>
      </c>
      <c r="F389" s="24">
        <v>147861.20000000001</v>
      </c>
      <c r="G389" s="24">
        <f t="shared" si="295"/>
        <v>147861.20000000001</v>
      </c>
      <c r="H389" s="24">
        <f t="shared" si="296"/>
        <v>332138.8</v>
      </c>
    </row>
    <row r="390" spans="1:8" ht="30" x14ac:dyDescent="0.25">
      <c r="A390" s="36" t="s">
        <v>100</v>
      </c>
      <c r="B390" s="29" t="s">
        <v>102</v>
      </c>
      <c r="C390" s="24">
        <v>7500</v>
      </c>
      <c r="D390" s="24">
        <v>-7500</v>
      </c>
      <c r="E390" s="24">
        <f t="shared" si="294"/>
        <v>0</v>
      </c>
      <c r="F390" s="24">
        <v>0</v>
      </c>
      <c r="G390" s="24">
        <f t="shared" si="295"/>
        <v>0</v>
      </c>
      <c r="H390" s="24">
        <f t="shared" si="296"/>
        <v>0</v>
      </c>
    </row>
    <row r="391" spans="1:8" s="21" customFormat="1" x14ac:dyDescent="0.25">
      <c r="A391" s="37">
        <v>2.6</v>
      </c>
      <c r="B391" s="30" t="s">
        <v>16</v>
      </c>
      <c r="C391" s="3">
        <f>+C392</f>
        <v>380000</v>
      </c>
      <c r="D391" s="3">
        <f t="shared" ref="D391:H391" si="297">+D392</f>
        <v>0</v>
      </c>
      <c r="E391" s="3">
        <f t="shared" si="297"/>
        <v>380000</v>
      </c>
      <c r="F391" s="3">
        <f t="shared" si="297"/>
        <v>430652.41</v>
      </c>
      <c r="G391" s="3">
        <f t="shared" si="297"/>
        <v>430652.41</v>
      </c>
      <c r="H391" s="3">
        <f t="shared" si="297"/>
        <v>-50652.409999999974</v>
      </c>
    </row>
    <row r="392" spans="1:8" x14ac:dyDescent="0.25">
      <c r="A392" s="36" t="s">
        <v>105</v>
      </c>
      <c r="B392" s="29" t="s">
        <v>16</v>
      </c>
      <c r="C392" s="24">
        <v>380000</v>
      </c>
      <c r="D392" s="24">
        <v>0</v>
      </c>
      <c r="E392" s="24">
        <f>+C392+D392</f>
        <v>380000</v>
      </c>
      <c r="F392" s="24">
        <v>430652.41</v>
      </c>
      <c r="G392" s="24">
        <f t="shared" ref="G392" si="298">+F392</f>
        <v>430652.41</v>
      </c>
      <c r="H392" s="24">
        <f t="shared" ref="H392" si="299">+E392-F392</f>
        <v>-50652.409999999974</v>
      </c>
    </row>
    <row r="393" spans="1:8" s="21" customFormat="1" ht="30" x14ac:dyDescent="0.25">
      <c r="A393" s="37">
        <v>2.7</v>
      </c>
      <c r="B393" s="30" t="s">
        <v>39</v>
      </c>
      <c r="C393" s="3">
        <f>+C394</f>
        <v>0</v>
      </c>
      <c r="D393" s="3">
        <f t="shared" ref="D393:H393" si="300">+D394</f>
        <v>0</v>
      </c>
      <c r="E393" s="3">
        <f t="shared" si="300"/>
        <v>0</v>
      </c>
      <c r="F393" s="3">
        <f t="shared" si="300"/>
        <v>0</v>
      </c>
      <c r="G393" s="3">
        <f t="shared" si="300"/>
        <v>0</v>
      </c>
      <c r="H393" s="3">
        <f t="shared" si="300"/>
        <v>0</v>
      </c>
    </row>
    <row r="394" spans="1:8" x14ac:dyDescent="0.25">
      <c r="A394" s="36" t="s">
        <v>108</v>
      </c>
      <c r="B394" s="29" t="s">
        <v>340</v>
      </c>
      <c r="C394" s="24">
        <v>0</v>
      </c>
      <c r="D394" s="24">
        <v>0</v>
      </c>
      <c r="E394" s="24">
        <f>+C394+D394</f>
        <v>0</v>
      </c>
      <c r="F394" s="24">
        <v>0</v>
      </c>
      <c r="G394" s="24">
        <f t="shared" ref="G394" si="301">+F394</f>
        <v>0</v>
      </c>
      <c r="H394" s="24">
        <f t="shared" ref="H394" si="302">+E394-F394</f>
        <v>0</v>
      </c>
    </row>
    <row r="395" spans="1:8" s="21" customFormat="1" ht="30" x14ac:dyDescent="0.25">
      <c r="A395" s="19">
        <v>2.9</v>
      </c>
      <c r="B395" s="20" t="s">
        <v>40</v>
      </c>
      <c r="C395" s="3">
        <f>+C396</f>
        <v>119881</v>
      </c>
      <c r="D395" s="3">
        <f t="shared" ref="D395:H395" si="303">+D396</f>
        <v>0</v>
      </c>
      <c r="E395" s="3">
        <f t="shared" si="303"/>
        <v>119881</v>
      </c>
      <c r="F395" s="3">
        <f t="shared" si="303"/>
        <v>124623.46</v>
      </c>
      <c r="G395" s="3">
        <f t="shared" si="303"/>
        <v>124623.46</v>
      </c>
      <c r="H395" s="3">
        <f t="shared" si="303"/>
        <v>-4742.4600000000064</v>
      </c>
    </row>
    <row r="396" spans="1:8" x14ac:dyDescent="0.25">
      <c r="A396" s="22" t="s">
        <v>116</v>
      </c>
      <c r="B396" s="23" t="s">
        <v>121</v>
      </c>
      <c r="C396" s="24">
        <v>119881</v>
      </c>
      <c r="D396" s="24">
        <v>0</v>
      </c>
      <c r="E396" s="24">
        <f>+C396+D396</f>
        <v>119881</v>
      </c>
      <c r="F396" s="24">
        <v>124623.46</v>
      </c>
      <c r="G396" s="24">
        <f t="shared" ref="G396" si="304">+F396</f>
        <v>124623.46</v>
      </c>
      <c r="H396" s="24">
        <f t="shared" ref="H396" si="305">+E396-F396</f>
        <v>-4742.4600000000064</v>
      </c>
    </row>
    <row r="397" spans="1:8" s="21" customFormat="1" x14ac:dyDescent="0.25">
      <c r="A397" s="17">
        <v>3</v>
      </c>
      <c r="B397" s="18" t="s">
        <v>18</v>
      </c>
      <c r="C397" s="2">
        <f t="shared" ref="C397:H397" si="306">+C401+C407+C412+C409+C414+C398</f>
        <v>2855000</v>
      </c>
      <c r="D397" s="2">
        <f t="shared" si="306"/>
        <v>-425616</v>
      </c>
      <c r="E397" s="2">
        <f t="shared" si="306"/>
        <v>2429384</v>
      </c>
      <c r="F397" s="2">
        <f t="shared" si="306"/>
        <v>621140.64</v>
      </c>
      <c r="G397" s="2">
        <f t="shared" si="306"/>
        <v>621140.64</v>
      </c>
      <c r="H397" s="2">
        <f t="shared" si="306"/>
        <v>1808243.3599999999</v>
      </c>
    </row>
    <row r="398" spans="1:8" s="21" customFormat="1" x14ac:dyDescent="0.25">
      <c r="A398" s="19">
        <v>3.2</v>
      </c>
      <c r="B398" s="20" t="s">
        <v>20</v>
      </c>
      <c r="C398" s="3">
        <f>+C399+C400</f>
        <v>313000</v>
      </c>
      <c r="D398" s="3">
        <f t="shared" ref="D398:H398" si="307">+D399+D400</f>
        <v>0</v>
      </c>
      <c r="E398" s="3">
        <f t="shared" si="307"/>
        <v>313000</v>
      </c>
      <c r="F398" s="3">
        <f t="shared" si="307"/>
        <v>71591.11</v>
      </c>
      <c r="G398" s="3">
        <f t="shared" si="307"/>
        <v>71591.11</v>
      </c>
      <c r="H398" s="3">
        <f t="shared" si="307"/>
        <v>241408.89</v>
      </c>
    </row>
    <row r="399" spans="1:8" x14ac:dyDescent="0.25">
      <c r="A399" s="22" t="s">
        <v>130</v>
      </c>
      <c r="B399" s="23" t="s">
        <v>134</v>
      </c>
      <c r="C399" s="24">
        <v>33000</v>
      </c>
      <c r="D399" s="24">
        <v>0</v>
      </c>
      <c r="E399" s="24">
        <f t="shared" ref="E399:E400" si="308">+C399+D399</f>
        <v>33000</v>
      </c>
      <c r="F399" s="24">
        <v>34690.639999999999</v>
      </c>
      <c r="G399" s="24">
        <f t="shared" ref="G399:G400" si="309">+F399</f>
        <v>34690.639999999999</v>
      </c>
      <c r="H399" s="24">
        <f t="shared" ref="H399:H400" si="310">+E399-F399</f>
        <v>-1690.6399999999994</v>
      </c>
    </row>
    <row r="400" spans="1:8" ht="30" x14ac:dyDescent="0.25">
      <c r="A400" s="22" t="s">
        <v>131</v>
      </c>
      <c r="B400" s="23" t="s">
        <v>135</v>
      </c>
      <c r="C400" s="24">
        <v>280000</v>
      </c>
      <c r="D400" s="24">
        <v>0</v>
      </c>
      <c r="E400" s="24">
        <f t="shared" si="308"/>
        <v>280000</v>
      </c>
      <c r="F400" s="24">
        <v>36900.47</v>
      </c>
      <c r="G400" s="24">
        <f t="shared" si="309"/>
        <v>36900.47</v>
      </c>
      <c r="H400" s="24">
        <f t="shared" si="310"/>
        <v>243099.53</v>
      </c>
    </row>
    <row r="401" spans="1:8" s="21" customFormat="1" ht="30" x14ac:dyDescent="0.25">
      <c r="A401" s="19">
        <v>3.3</v>
      </c>
      <c r="B401" s="20" t="s">
        <v>41</v>
      </c>
      <c r="C401" s="3">
        <f>+C402+C406+C404+C403+C405</f>
        <v>1300000</v>
      </c>
      <c r="D401" s="3">
        <f t="shared" ref="D401:H401" si="311">+D402+D406+D404+D403+D405</f>
        <v>-195616</v>
      </c>
      <c r="E401" s="3">
        <f t="shared" si="311"/>
        <v>1104384</v>
      </c>
      <c r="F401" s="3">
        <f t="shared" si="311"/>
        <v>0</v>
      </c>
      <c r="G401" s="3">
        <f t="shared" si="311"/>
        <v>0</v>
      </c>
      <c r="H401" s="3">
        <f t="shared" si="311"/>
        <v>1104384</v>
      </c>
    </row>
    <row r="402" spans="1:8" ht="30" x14ac:dyDescent="0.25">
      <c r="A402" s="22" t="s">
        <v>138</v>
      </c>
      <c r="B402" s="23" t="s">
        <v>145</v>
      </c>
      <c r="C402" s="24">
        <v>0</v>
      </c>
      <c r="D402" s="24">
        <v>0</v>
      </c>
      <c r="E402" s="24">
        <f t="shared" ref="E402:E406" si="312">+C402+D402</f>
        <v>0</v>
      </c>
      <c r="F402" s="24">
        <v>0</v>
      </c>
      <c r="G402" s="24">
        <f t="shared" ref="G402:G406" si="313">+F402</f>
        <v>0</v>
      </c>
      <c r="H402" s="24">
        <f t="shared" ref="H402:H406" si="314">+E402-F402</f>
        <v>0</v>
      </c>
    </row>
    <row r="403" spans="1:8" ht="30" x14ac:dyDescent="0.25">
      <c r="A403" s="22" t="s">
        <v>139</v>
      </c>
      <c r="B403" s="29" t="s">
        <v>146</v>
      </c>
      <c r="C403" s="24">
        <v>0</v>
      </c>
      <c r="D403" s="24">
        <v>0</v>
      </c>
      <c r="E403" s="24">
        <f t="shared" si="312"/>
        <v>0</v>
      </c>
      <c r="F403" s="24">
        <v>0</v>
      </c>
      <c r="G403" s="24">
        <f t="shared" si="313"/>
        <v>0</v>
      </c>
      <c r="H403" s="24">
        <f t="shared" si="314"/>
        <v>0</v>
      </c>
    </row>
    <row r="404" spans="1:8" ht="45" x14ac:dyDescent="0.25">
      <c r="A404" s="22" t="s">
        <v>140</v>
      </c>
      <c r="B404" s="23" t="s">
        <v>147</v>
      </c>
      <c r="C404" s="24">
        <v>0</v>
      </c>
      <c r="D404" s="24">
        <v>0</v>
      </c>
      <c r="E404" s="24">
        <f t="shared" si="312"/>
        <v>0</v>
      </c>
      <c r="F404" s="24">
        <v>0</v>
      </c>
      <c r="G404" s="24">
        <f t="shared" si="313"/>
        <v>0</v>
      </c>
      <c r="H404" s="24">
        <f t="shared" si="314"/>
        <v>0</v>
      </c>
    </row>
    <row r="405" spans="1:8" x14ac:dyDescent="0.25">
      <c r="A405" s="22" t="s">
        <v>141</v>
      </c>
      <c r="B405" s="23" t="s">
        <v>148</v>
      </c>
      <c r="C405" s="24">
        <v>800000</v>
      </c>
      <c r="D405" s="24">
        <v>0</v>
      </c>
      <c r="E405" s="24">
        <f t="shared" si="312"/>
        <v>800000</v>
      </c>
      <c r="F405" s="24">
        <v>0</v>
      </c>
      <c r="G405" s="24">
        <f t="shared" si="313"/>
        <v>0</v>
      </c>
      <c r="H405" s="24">
        <f t="shared" si="314"/>
        <v>800000</v>
      </c>
    </row>
    <row r="406" spans="1:8" ht="17.25" customHeight="1" x14ac:dyDescent="0.25">
      <c r="A406" s="22" t="s">
        <v>144</v>
      </c>
      <c r="B406" s="23" t="s">
        <v>151</v>
      </c>
      <c r="C406" s="24">
        <v>500000</v>
      </c>
      <c r="D406" s="24">
        <f>304384-500000</f>
        <v>-195616</v>
      </c>
      <c r="E406" s="24">
        <f t="shared" si="312"/>
        <v>304384</v>
      </c>
      <c r="F406" s="24">
        <v>0</v>
      </c>
      <c r="G406" s="24">
        <f t="shared" si="313"/>
        <v>0</v>
      </c>
      <c r="H406" s="24">
        <f t="shared" si="314"/>
        <v>304384</v>
      </c>
    </row>
    <row r="407" spans="1:8" s="21" customFormat="1" x14ac:dyDescent="0.25">
      <c r="A407" s="19" t="s">
        <v>319</v>
      </c>
      <c r="B407" s="30" t="s">
        <v>42</v>
      </c>
      <c r="C407" s="3">
        <f>+C408</f>
        <v>2000</v>
      </c>
      <c r="D407" s="3">
        <f t="shared" ref="D407:H412" si="315">+D408</f>
        <v>0</v>
      </c>
      <c r="E407" s="3">
        <f t="shared" si="315"/>
        <v>2000</v>
      </c>
      <c r="F407" s="3">
        <f t="shared" si="315"/>
        <v>0</v>
      </c>
      <c r="G407" s="3">
        <f t="shared" si="315"/>
        <v>0</v>
      </c>
      <c r="H407" s="3">
        <f t="shared" si="315"/>
        <v>2000</v>
      </c>
    </row>
    <row r="408" spans="1:8" x14ac:dyDescent="0.25">
      <c r="A408" s="22" t="s">
        <v>152</v>
      </c>
      <c r="B408" s="29" t="s">
        <v>154</v>
      </c>
      <c r="C408" s="24">
        <v>2000</v>
      </c>
      <c r="D408" s="24">
        <v>0</v>
      </c>
      <c r="E408" s="24">
        <f>+C408+D408</f>
        <v>2000</v>
      </c>
      <c r="F408" s="24">
        <v>0</v>
      </c>
      <c r="G408" s="24">
        <f t="shared" ref="G408" si="316">+F408</f>
        <v>0</v>
      </c>
      <c r="H408" s="24">
        <f t="shared" ref="H408" si="317">+E408-F408</f>
        <v>2000</v>
      </c>
    </row>
    <row r="409" spans="1:8" s="21" customFormat="1" ht="30" x14ac:dyDescent="0.25">
      <c r="A409" s="19">
        <v>3.5</v>
      </c>
      <c r="B409" s="20" t="s">
        <v>43</v>
      </c>
      <c r="C409" s="3">
        <f>+C410+C411</f>
        <v>630000</v>
      </c>
      <c r="D409" s="3">
        <f t="shared" ref="D409:H409" si="318">+D410+D411</f>
        <v>-230000</v>
      </c>
      <c r="E409" s="3">
        <f t="shared" si="318"/>
        <v>400000</v>
      </c>
      <c r="F409" s="3">
        <f t="shared" si="318"/>
        <v>271129.77</v>
      </c>
      <c r="G409" s="3">
        <f t="shared" si="318"/>
        <v>271129.77</v>
      </c>
      <c r="H409" s="3">
        <f t="shared" si="318"/>
        <v>128870.22999999998</v>
      </c>
    </row>
    <row r="410" spans="1:8" ht="30" x14ac:dyDescent="0.25">
      <c r="A410" s="22" t="s">
        <v>156</v>
      </c>
      <c r="B410" s="23" t="s">
        <v>161</v>
      </c>
      <c r="C410" s="24">
        <v>0</v>
      </c>
      <c r="D410" s="24">
        <v>0</v>
      </c>
      <c r="E410" s="24">
        <f t="shared" ref="E410:E411" si="319">+C410+D410</f>
        <v>0</v>
      </c>
      <c r="F410" s="24">
        <v>0</v>
      </c>
      <c r="G410" s="24">
        <f t="shared" ref="G410:G411" si="320">+F410</f>
        <v>0</v>
      </c>
      <c r="H410" s="24">
        <f t="shared" ref="H410:H411" si="321">+E410-F410</f>
        <v>0</v>
      </c>
    </row>
    <row r="411" spans="1:8" ht="30" x14ac:dyDescent="0.25">
      <c r="A411" s="22" t="s">
        <v>157</v>
      </c>
      <c r="B411" s="23" t="s">
        <v>162</v>
      </c>
      <c r="C411" s="24">
        <v>630000</v>
      </c>
      <c r="D411" s="24">
        <f>400000-630000</f>
        <v>-230000</v>
      </c>
      <c r="E411" s="24">
        <f t="shared" si="319"/>
        <v>400000</v>
      </c>
      <c r="F411" s="24">
        <v>271129.77</v>
      </c>
      <c r="G411" s="24">
        <f t="shared" si="320"/>
        <v>271129.77</v>
      </c>
      <c r="H411" s="24">
        <f t="shared" si="321"/>
        <v>128870.22999999998</v>
      </c>
    </row>
    <row r="412" spans="1:8" s="21" customFormat="1" x14ac:dyDescent="0.25">
      <c r="A412" s="19" t="s">
        <v>305</v>
      </c>
      <c r="B412" s="30" t="s">
        <v>44</v>
      </c>
      <c r="C412" s="3">
        <f>+C413</f>
        <v>450000</v>
      </c>
      <c r="D412" s="3">
        <f t="shared" si="315"/>
        <v>0</v>
      </c>
      <c r="E412" s="3">
        <f t="shared" si="315"/>
        <v>450000</v>
      </c>
      <c r="F412" s="3">
        <f t="shared" si="315"/>
        <v>143471.44</v>
      </c>
      <c r="G412" s="3">
        <f t="shared" si="315"/>
        <v>143471.44</v>
      </c>
      <c r="H412" s="3">
        <f t="shared" si="315"/>
        <v>306528.56</v>
      </c>
    </row>
    <row r="413" spans="1:8" ht="45" x14ac:dyDescent="0.25">
      <c r="A413" s="22" t="s">
        <v>166</v>
      </c>
      <c r="B413" s="29" t="s">
        <v>167</v>
      </c>
      <c r="C413" s="24">
        <v>450000</v>
      </c>
      <c r="D413" s="24">
        <v>0</v>
      </c>
      <c r="E413" s="24">
        <f>+C413+D413</f>
        <v>450000</v>
      </c>
      <c r="F413" s="24">
        <v>143471.44</v>
      </c>
      <c r="G413" s="24">
        <f t="shared" ref="G413" si="322">+F413</f>
        <v>143471.44</v>
      </c>
      <c r="H413" s="24">
        <f t="shared" ref="H413" si="323">+E413-F413</f>
        <v>306528.56</v>
      </c>
    </row>
    <row r="414" spans="1:8" s="21" customFormat="1" x14ac:dyDescent="0.25">
      <c r="A414" s="19">
        <v>3.9</v>
      </c>
      <c r="B414" s="20" t="s">
        <v>23</v>
      </c>
      <c r="C414" s="3">
        <f>+C415</f>
        <v>160000</v>
      </c>
      <c r="D414" s="3">
        <f t="shared" ref="D414:H414" si="324">+D415</f>
        <v>0</v>
      </c>
      <c r="E414" s="3">
        <f t="shared" si="324"/>
        <v>160000</v>
      </c>
      <c r="F414" s="3">
        <f t="shared" si="324"/>
        <v>134948.32</v>
      </c>
      <c r="G414" s="3">
        <f t="shared" si="324"/>
        <v>134948.32</v>
      </c>
      <c r="H414" s="3">
        <f t="shared" si="324"/>
        <v>25051.679999999993</v>
      </c>
    </row>
    <row r="415" spans="1:8" x14ac:dyDescent="0.25">
      <c r="A415" s="22" t="s">
        <v>184</v>
      </c>
      <c r="B415" s="23" t="s">
        <v>23</v>
      </c>
      <c r="C415" s="24">
        <v>160000</v>
      </c>
      <c r="D415" s="24">
        <v>0</v>
      </c>
      <c r="E415" s="24">
        <f t="shared" ref="E415" si="325">+C415+D415</f>
        <v>160000</v>
      </c>
      <c r="F415" s="24">
        <v>134948.32</v>
      </c>
      <c r="G415" s="24">
        <f t="shared" ref="G415" si="326">+F415</f>
        <v>134948.32</v>
      </c>
      <c r="H415" s="24">
        <f t="shared" ref="H415" si="327">+E415-F415</f>
        <v>25051.679999999993</v>
      </c>
    </row>
    <row r="416" spans="1:8" s="21" customFormat="1" ht="30" x14ac:dyDescent="0.25">
      <c r="A416" s="17">
        <v>4</v>
      </c>
      <c r="B416" s="18" t="s">
        <v>45</v>
      </c>
      <c r="C416" s="2">
        <f>+C417</f>
        <v>100000</v>
      </c>
      <c r="D416" s="2">
        <f t="shared" ref="D416:H416" si="328">+D417</f>
        <v>0</v>
      </c>
      <c r="E416" s="2">
        <f t="shared" si="328"/>
        <v>100000</v>
      </c>
      <c r="F416" s="2">
        <f t="shared" si="328"/>
        <v>72232.100000000006</v>
      </c>
      <c r="G416" s="2">
        <f t="shared" si="328"/>
        <v>72232.100000000006</v>
      </c>
      <c r="H416" s="2">
        <f t="shared" si="328"/>
        <v>27767.899999999998</v>
      </c>
    </row>
    <row r="417" spans="1:10" s="21" customFormat="1" x14ac:dyDescent="0.25">
      <c r="A417" s="19">
        <v>4.4000000000000004</v>
      </c>
      <c r="B417" s="20" t="s">
        <v>25</v>
      </c>
      <c r="C417" s="3">
        <f>+C418+C419</f>
        <v>100000</v>
      </c>
      <c r="D417" s="3">
        <f t="shared" ref="D417:H417" si="329">+D418+D419</f>
        <v>0</v>
      </c>
      <c r="E417" s="3">
        <f t="shared" si="329"/>
        <v>100000</v>
      </c>
      <c r="F417" s="3">
        <f t="shared" si="329"/>
        <v>72232.100000000006</v>
      </c>
      <c r="G417" s="3">
        <f t="shared" si="329"/>
        <v>72232.100000000006</v>
      </c>
      <c r="H417" s="3">
        <f t="shared" si="329"/>
        <v>27767.899999999998</v>
      </c>
      <c r="I417" s="3"/>
    </row>
    <row r="418" spans="1:10" x14ac:dyDescent="0.25">
      <c r="A418" s="22" t="s">
        <v>195</v>
      </c>
      <c r="B418" s="23" t="s">
        <v>242</v>
      </c>
      <c r="C418" s="24">
        <v>50000</v>
      </c>
      <c r="D418" s="24">
        <v>0</v>
      </c>
      <c r="E418" s="24">
        <f t="shared" ref="E418:E419" si="330">+C418+D418</f>
        <v>50000</v>
      </c>
      <c r="F418" s="24">
        <v>30287.02</v>
      </c>
      <c r="G418" s="24">
        <f t="shared" ref="G418:G419" si="331">+F418</f>
        <v>30287.02</v>
      </c>
      <c r="H418" s="24">
        <f t="shared" ref="H418:H419" si="332">+E418-F418</f>
        <v>19712.98</v>
      </c>
    </row>
    <row r="419" spans="1:10" x14ac:dyDescent="0.25">
      <c r="A419" s="22" t="s">
        <v>197</v>
      </c>
      <c r="B419" s="29" t="s">
        <v>202</v>
      </c>
      <c r="C419" s="24">
        <v>50000</v>
      </c>
      <c r="D419" s="24">
        <v>0</v>
      </c>
      <c r="E419" s="24">
        <f t="shared" si="330"/>
        <v>50000</v>
      </c>
      <c r="F419" s="24">
        <v>41945.08</v>
      </c>
      <c r="G419" s="24">
        <f t="shared" si="331"/>
        <v>41945.08</v>
      </c>
      <c r="H419" s="24">
        <f t="shared" si="332"/>
        <v>8054.9199999999983</v>
      </c>
    </row>
    <row r="420" spans="1:10" s="21" customFormat="1" x14ac:dyDescent="0.25">
      <c r="A420" s="17">
        <v>5</v>
      </c>
      <c r="B420" s="18" t="s">
        <v>26</v>
      </c>
      <c r="C420" s="2">
        <f>+C421</f>
        <v>50000</v>
      </c>
      <c r="D420" s="2">
        <f t="shared" ref="D420:H420" si="333">+D421</f>
        <v>0</v>
      </c>
      <c r="E420" s="2">
        <f t="shared" si="333"/>
        <v>50000</v>
      </c>
      <c r="F420" s="2">
        <f t="shared" si="333"/>
        <v>0</v>
      </c>
      <c r="G420" s="2">
        <f t="shared" si="333"/>
        <v>0</v>
      </c>
      <c r="H420" s="2">
        <f t="shared" si="333"/>
        <v>50000</v>
      </c>
    </row>
    <row r="421" spans="1:10" s="21" customFormat="1" x14ac:dyDescent="0.25">
      <c r="A421" s="19">
        <v>5.0999999999999996</v>
      </c>
      <c r="B421" s="20" t="s">
        <v>27</v>
      </c>
      <c r="C421" s="3">
        <f>+C422+C423</f>
        <v>50000</v>
      </c>
      <c r="D421" s="3">
        <f t="shared" ref="D421:H421" si="334">+D422+D423</f>
        <v>0</v>
      </c>
      <c r="E421" s="3">
        <f>+E422+E423</f>
        <v>50000</v>
      </c>
      <c r="F421" s="3">
        <f t="shared" si="334"/>
        <v>0</v>
      </c>
      <c r="G421" s="3">
        <f t="shared" si="334"/>
        <v>0</v>
      </c>
      <c r="H421" s="3">
        <f t="shared" si="334"/>
        <v>50000</v>
      </c>
    </row>
    <row r="422" spans="1:10" x14ac:dyDescent="0.25">
      <c r="A422" s="22" t="s">
        <v>204</v>
      </c>
      <c r="B422" s="23" t="s">
        <v>207</v>
      </c>
      <c r="C422" s="24">
        <v>0</v>
      </c>
      <c r="D422" s="24">
        <v>0</v>
      </c>
      <c r="E422" s="24">
        <f t="shared" ref="E422:E423" si="335">+C422+D422</f>
        <v>0</v>
      </c>
      <c r="F422" s="24">
        <v>0</v>
      </c>
      <c r="G422" s="24">
        <f t="shared" ref="G422:G423" si="336">+F422</f>
        <v>0</v>
      </c>
      <c r="H422" s="24">
        <f t="shared" ref="H422:H423" si="337">+E422-F422</f>
        <v>0</v>
      </c>
    </row>
    <row r="423" spans="1:10" ht="30" x14ac:dyDescent="0.25">
      <c r="A423" s="22" t="s">
        <v>205</v>
      </c>
      <c r="B423" s="23" t="s">
        <v>208</v>
      </c>
      <c r="C423" s="24">
        <v>50000</v>
      </c>
      <c r="D423" s="24">
        <v>0</v>
      </c>
      <c r="E423" s="24">
        <f t="shared" si="335"/>
        <v>50000</v>
      </c>
      <c r="F423" s="24">
        <v>0</v>
      </c>
      <c r="G423" s="24">
        <f t="shared" si="336"/>
        <v>0</v>
      </c>
      <c r="H423" s="24">
        <f t="shared" si="337"/>
        <v>50000</v>
      </c>
    </row>
    <row r="424" spans="1:10" s="21" customFormat="1" x14ac:dyDescent="0.25">
      <c r="A424" s="19"/>
      <c r="B424" s="20"/>
      <c r="C424" s="2"/>
      <c r="D424" s="26"/>
      <c r="E424" s="26"/>
      <c r="F424" s="26"/>
      <c r="G424" s="26"/>
      <c r="H424" s="26"/>
    </row>
    <row r="425" spans="1:10" s="16" customFormat="1" ht="30" customHeight="1" x14ac:dyDescent="0.25">
      <c r="A425" s="47" t="s">
        <v>59</v>
      </c>
      <c r="B425" s="47"/>
      <c r="C425" s="28">
        <f>+C426</f>
        <v>15368063</v>
      </c>
      <c r="D425" s="28">
        <f t="shared" ref="D425:H425" si="338">+D426</f>
        <v>-323935</v>
      </c>
      <c r="E425" s="28">
        <f t="shared" si="338"/>
        <v>15044128</v>
      </c>
      <c r="F425" s="28">
        <f t="shared" si="338"/>
        <v>0</v>
      </c>
      <c r="G425" s="28">
        <f t="shared" si="338"/>
        <v>0</v>
      </c>
      <c r="H425" s="28">
        <f t="shared" si="338"/>
        <v>15044128</v>
      </c>
    </row>
    <row r="426" spans="1:10" x14ac:dyDescent="0.25">
      <c r="A426" s="17">
        <v>6</v>
      </c>
      <c r="B426" s="18" t="s">
        <v>31</v>
      </c>
      <c r="C426" s="2">
        <f>+C427</f>
        <v>15368063</v>
      </c>
      <c r="D426" s="2">
        <f t="shared" ref="D426:H426" si="339">+D427</f>
        <v>-323935</v>
      </c>
      <c r="E426" s="2">
        <f t="shared" si="339"/>
        <v>15044128</v>
      </c>
      <c r="F426" s="2">
        <f t="shared" si="339"/>
        <v>0</v>
      </c>
      <c r="G426" s="2">
        <f t="shared" si="339"/>
        <v>0</v>
      </c>
      <c r="H426" s="2">
        <f t="shared" si="339"/>
        <v>15044128</v>
      </c>
    </row>
    <row r="427" spans="1:10" s="21" customFormat="1" x14ac:dyDescent="0.25">
      <c r="A427" s="19">
        <v>6.1</v>
      </c>
      <c r="B427" s="20" t="s">
        <v>49</v>
      </c>
      <c r="C427" s="3">
        <f>+C428+C429+C430+C431+C432</f>
        <v>15368063</v>
      </c>
      <c r="D427" s="3">
        <f>+D428+D429+D430+D431+D432</f>
        <v>-323935</v>
      </c>
      <c r="E427" s="3">
        <f t="shared" ref="E427:H427" si="340">+E428+E429+E430+E431+E432</f>
        <v>15044128</v>
      </c>
      <c r="F427" s="3">
        <f t="shared" si="340"/>
        <v>0</v>
      </c>
      <c r="G427" s="3">
        <f t="shared" si="340"/>
        <v>0</v>
      </c>
      <c r="H427" s="3">
        <f t="shared" si="340"/>
        <v>15044128</v>
      </c>
    </row>
    <row r="428" spans="1:10" x14ac:dyDescent="0.25">
      <c r="A428" s="22" t="s">
        <v>225</v>
      </c>
      <c r="B428" s="23" t="s">
        <v>230</v>
      </c>
      <c r="C428" s="24">
        <v>2500000</v>
      </c>
      <c r="D428" s="24">
        <v>0</v>
      </c>
      <c r="E428" s="24">
        <f t="shared" ref="E428:E432" si="341">+C428+D428</f>
        <v>2500000</v>
      </c>
      <c r="F428" s="24">
        <v>0</v>
      </c>
      <c r="G428" s="24">
        <f t="shared" ref="G428:G432" si="342">+F428</f>
        <v>0</v>
      </c>
      <c r="H428" s="24">
        <f t="shared" ref="H428:H432" si="343">+E428-F428</f>
        <v>2500000</v>
      </c>
    </row>
    <row r="429" spans="1:10" ht="45" x14ac:dyDescent="0.25">
      <c r="A429" s="22" t="s">
        <v>226</v>
      </c>
      <c r="B429" s="23" t="s">
        <v>234</v>
      </c>
      <c r="C429" s="24">
        <v>8000000</v>
      </c>
      <c r="D429" s="38">
        <f>7676065-8000000</f>
        <v>-323935</v>
      </c>
      <c r="E429" s="24">
        <f t="shared" si="341"/>
        <v>7676065</v>
      </c>
      <c r="F429" s="24">
        <v>0</v>
      </c>
      <c r="G429" s="24">
        <f t="shared" si="342"/>
        <v>0</v>
      </c>
      <c r="H429" s="24">
        <f t="shared" si="343"/>
        <v>7676065</v>
      </c>
      <c r="J429" s="32"/>
    </row>
    <row r="430" spans="1:10" ht="30" x14ac:dyDescent="0.25">
      <c r="A430" s="22" t="s">
        <v>227</v>
      </c>
      <c r="B430" s="23" t="s">
        <v>231</v>
      </c>
      <c r="C430" s="24">
        <v>2800000</v>
      </c>
      <c r="D430" s="24">
        <v>0</v>
      </c>
      <c r="E430" s="24">
        <f t="shared" si="341"/>
        <v>2800000</v>
      </c>
      <c r="F430" s="24">
        <v>0</v>
      </c>
      <c r="G430" s="24">
        <f t="shared" si="342"/>
        <v>0</v>
      </c>
      <c r="H430" s="24">
        <f t="shared" si="343"/>
        <v>2800000</v>
      </c>
    </row>
    <row r="431" spans="1:10" x14ac:dyDescent="0.25">
      <c r="A431" s="22" t="s">
        <v>228</v>
      </c>
      <c r="B431" s="23" t="s">
        <v>232</v>
      </c>
      <c r="C431" s="24">
        <v>2068063</v>
      </c>
      <c r="D431" s="24">
        <v>0</v>
      </c>
      <c r="E431" s="24">
        <f t="shared" si="341"/>
        <v>2068063</v>
      </c>
      <c r="F431" s="24">
        <v>0</v>
      </c>
      <c r="G431" s="24">
        <f t="shared" si="342"/>
        <v>0</v>
      </c>
      <c r="H431" s="24">
        <f t="shared" si="343"/>
        <v>2068063</v>
      </c>
    </row>
    <row r="432" spans="1:10" ht="30" x14ac:dyDescent="0.25">
      <c r="A432" s="22" t="s">
        <v>229</v>
      </c>
      <c r="B432" s="23" t="s">
        <v>233</v>
      </c>
      <c r="C432" s="24">
        <v>0</v>
      </c>
      <c r="D432" s="24">
        <v>0</v>
      </c>
      <c r="E432" s="24">
        <f t="shared" si="341"/>
        <v>0</v>
      </c>
      <c r="F432" s="24">
        <v>0</v>
      </c>
      <c r="G432" s="24">
        <f t="shared" si="342"/>
        <v>0</v>
      </c>
      <c r="H432" s="24">
        <f t="shared" si="343"/>
        <v>0</v>
      </c>
    </row>
    <row r="433" spans="1:8" x14ac:dyDescent="0.25">
      <c r="A433" s="19"/>
      <c r="B433" s="20"/>
      <c r="C433" s="33"/>
      <c r="D433" s="34"/>
      <c r="E433" s="34"/>
      <c r="F433" s="34"/>
      <c r="G433" s="34"/>
      <c r="H433" s="34"/>
    </row>
    <row r="434" spans="1:8" s="16" customFormat="1" ht="15.75" x14ac:dyDescent="0.25">
      <c r="A434" s="50" t="s">
        <v>60</v>
      </c>
      <c r="B434" s="50"/>
      <c r="C434" s="1">
        <f>+C435+C442+C449</f>
        <v>2180600</v>
      </c>
      <c r="D434" s="1">
        <f t="shared" ref="D434:H434" si="344">+D435+D442+D449</f>
        <v>279.19999999995343</v>
      </c>
      <c r="E434" s="1">
        <f t="shared" si="344"/>
        <v>2180879.2000000002</v>
      </c>
      <c r="F434" s="1">
        <f t="shared" si="344"/>
        <v>662758.65</v>
      </c>
      <c r="G434" s="1">
        <f t="shared" si="344"/>
        <v>662758.65</v>
      </c>
      <c r="H434" s="1">
        <f t="shared" si="344"/>
        <v>357241.35</v>
      </c>
    </row>
    <row r="435" spans="1:8" x14ac:dyDescent="0.25">
      <c r="A435" s="17">
        <v>1</v>
      </c>
      <c r="B435" s="18" t="s">
        <v>9</v>
      </c>
      <c r="C435" s="2">
        <f>+C436+C439</f>
        <v>2170000</v>
      </c>
      <c r="D435" s="2">
        <f t="shared" ref="D435:H435" si="345">+D436+D439</f>
        <v>-1170000</v>
      </c>
      <c r="E435" s="2">
        <f t="shared" si="345"/>
        <v>1000000</v>
      </c>
      <c r="F435" s="2">
        <f t="shared" si="345"/>
        <v>661340.65</v>
      </c>
      <c r="G435" s="2">
        <f t="shared" si="345"/>
        <v>661340.65</v>
      </c>
      <c r="H435" s="2">
        <f t="shared" si="345"/>
        <v>338659.35</v>
      </c>
    </row>
    <row r="436" spans="1:8" s="21" customFormat="1" x14ac:dyDescent="0.25">
      <c r="A436" s="19">
        <v>1.4</v>
      </c>
      <c r="B436" s="20" t="s">
        <v>11</v>
      </c>
      <c r="C436" s="3">
        <f>+C438+C437</f>
        <v>2170000</v>
      </c>
      <c r="D436" s="3">
        <f t="shared" ref="D436:H436" si="346">+D438+D437</f>
        <v>-1170000</v>
      </c>
      <c r="E436" s="3">
        <f t="shared" si="346"/>
        <v>1000000</v>
      </c>
      <c r="F436" s="3">
        <f t="shared" si="346"/>
        <v>661340.65</v>
      </c>
      <c r="G436" s="3">
        <f t="shared" si="346"/>
        <v>661340.65</v>
      </c>
      <c r="H436" s="3">
        <f t="shared" si="346"/>
        <v>338659.35</v>
      </c>
    </row>
    <row r="437" spans="1:8" x14ac:dyDescent="0.25">
      <c r="A437" s="22" t="s">
        <v>353</v>
      </c>
      <c r="B437" s="23" t="s">
        <v>372</v>
      </c>
      <c r="C437" s="24">
        <v>2170000</v>
      </c>
      <c r="D437" s="24">
        <v>-2170000</v>
      </c>
      <c r="E437" s="24">
        <f t="shared" ref="E437" si="347">+C437+D437</f>
        <v>0</v>
      </c>
      <c r="F437" s="24">
        <v>661340.65</v>
      </c>
      <c r="G437" s="24">
        <f t="shared" ref="G437" si="348">+F437</f>
        <v>661340.65</v>
      </c>
      <c r="H437" s="24">
        <f t="shared" ref="H437" si="349">+E437-F437</f>
        <v>-661340.65</v>
      </c>
    </row>
    <row r="438" spans="1:8" x14ac:dyDescent="0.25">
      <c r="A438" s="22" t="s">
        <v>79</v>
      </c>
      <c r="B438" s="23" t="s">
        <v>373</v>
      </c>
      <c r="C438" s="24">
        <v>0</v>
      </c>
      <c r="D438" s="24">
        <v>1000000</v>
      </c>
      <c r="E438" s="24">
        <f t="shared" ref="E438" si="350">+C438+D438</f>
        <v>1000000</v>
      </c>
      <c r="F438" s="24">
        <v>0</v>
      </c>
      <c r="G438" s="24">
        <f t="shared" ref="G438" si="351">+F438</f>
        <v>0</v>
      </c>
      <c r="H438" s="24">
        <f t="shared" ref="H438" si="352">+E438-F438</f>
        <v>1000000</v>
      </c>
    </row>
    <row r="439" spans="1:8" s="21" customFormat="1" ht="17.25" customHeight="1" x14ac:dyDescent="0.25">
      <c r="A439" s="25">
        <v>1.5</v>
      </c>
      <c r="B439" s="20" t="s">
        <v>341</v>
      </c>
      <c r="C439" s="3">
        <f>+C440+C441</f>
        <v>0</v>
      </c>
      <c r="D439" s="3">
        <f t="shared" ref="D439:H439" si="353">+D440+D441</f>
        <v>0</v>
      </c>
      <c r="E439" s="3">
        <f t="shared" si="353"/>
        <v>0</v>
      </c>
      <c r="F439" s="3">
        <f t="shared" si="353"/>
        <v>0</v>
      </c>
      <c r="G439" s="3">
        <f t="shared" si="353"/>
        <v>0</v>
      </c>
      <c r="H439" s="3">
        <f t="shared" si="353"/>
        <v>0</v>
      </c>
    </row>
    <row r="440" spans="1:8" x14ac:dyDescent="0.25">
      <c r="A440" s="22" t="s">
        <v>80</v>
      </c>
      <c r="B440" s="23" t="s">
        <v>342</v>
      </c>
      <c r="C440" s="24">
        <v>0</v>
      </c>
      <c r="D440" s="24">
        <v>0</v>
      </c>
      <c r="E440" s="24">
        <f t="shared" ref="E440" si="354">+C440+D440</f>
        <v>0</v>
      </c>
      <c r="F440" s="24">
        <v>0</v>
      </c>
      <c r="G440" s="24">
        <f t="shared" ref="G440:G441" si="355">+F440</f>
        <v>0</v>
      </c>
      <c r="H440" s="24">
        <f t="shared" ref="H440:H441" si="356">+E440-F440</f>
        <v>0</v>
      </c>
    </row>
    <row r="441" spans="1:8" x14ac:dyDescent="0.25">
      <c r="A441" s="22" t="s">
        <v>82</v>
      </c>
      <c r="B441" s="23" t="s">
        <v>341</v>
      </c>
      <c r="C441" s="24">
        <v>0</v>
      </c>
      <c r="D441" s="24">
        <v>0</v>
      </c>
      <c r="E441" s="24">
        <f>+C441+D441</f>
        <v>0</v>
      </c>
      <c r="F441" s="24">
        <v>0</v>
      </c>
      <c r="G441" s="24">
        <f t="shared" si="355"/>
        <v>0</v>
      </c>
      <c r="H441" s="24">
        <f t="shared" si="356"/>
        <v>0</v>
      </c>
    </row>
    <row r="442" spans="1:8" s="21" customFormat="1" x14ac:dyDescent="0.25">
      <c r="A442" s="17">
        <v>3</v>
      </c>
      <c r="B442" s="18" t="s">
        <v>18</v>
      </c>
      <c r="C442" s="2">
        <f>+C447+C445+C443</f>
        <v>10600</v>
      </c>
      <c r="D442" s="2">
        <f t="shared" ref="D442:H442" si="357">+D447+D445+D443</f>
        <v>1170279.2</v>
      </c>
      <c r="E442" s="2">
        <f t="shared" si="357"/>
        <v>1180879.2</v>
      </c>
      <c r="F442" s="2">
        <f t="shared" si="357"/>
        <v>1418</v>
      </c>
      <c r="G442" s="2">
        <f t="shared" si="357"/>
        <v>1418</v>
      </c>
      <c r="H442" s="2">
        <f t="shared" si="357"/>
        <v>18582</v>
      </c>
    </row>
    <row r="443" spans="1:8" s="21" customFormat="1" ht="30" x14ac:dyDescent="0.25">
      <c r="A443" s="19">
        <v>3.3</v>
      </c>
      <c r="B443" s="20" t="s">
        <v>41</v>
      </c>
      <c r="C443" s="3">
        <f>+C444</f>
        <v>0</v>
      </c>
      <c r="D443" s="3">
        <f t="shared" ref="D443:H443" si="358">+D444</f>
        <v>1160879.2</v>
      </c>
      <c r="E443" s="3">
        <f t="shared" si="358"/>
        <v>1160879.2</v>
      </c>
      <c r="F443" s="3">
        <f t="shared" si="358"/>
        <v>0</v>
      </c>
      <c r="G443" s="3">
        <f t="shared" si="358"/>
        <v>0</v>
      </c>
      <c r="H443" s="3">
        <f t="shared" si="358"/>
        <v>0</v>
      </c>
    </row>
    <row r="444" spans="1:8" ht="27.75" customHeight="1" x14ac:dyDescent="0.25">
      <c r="A444" s="22" t="s">
        <v>140</v>
      </c>
      <c r="B444" s="23" t="s">
        <v>147</v>
      </c>
      <c r="C444" s="24">
        <v>0</v>
      </c>
      <c r="D444" s="24">
        <v>1160879.2</v>
      </c>
      <c r="E444" s="24">
        <f>+C444+D444</f>
        <v>1160879.2</v>
      </c>
      <c r="F444" s="24">
        <v>0</v>
      </c>
      <c r="G444" s="24">
        <v>0</v>
      </c>
      <c r="H444" s="24">
        <v>0</v>
      </c>
    </row>
    <row r="445" spans="1:8" s="21" customFormat="1" x14ac:dyDescent="0.25">
      <c r="A445" s="17" t="s">
        <v>319</v>
      </c>
      <c r="B445" s="18" t="s">
        <v>344</v>
      </c>
      <c r="C445" s="3">
        <f>+C446</f>
        <v>0</v>
      </c>
      <c r="D445" s="3">
        <f t="shared" ref="D445:H447" si="359">+D446</f>
        <v>0</v>
      </c>
      <c r="E445" s="3">
        <f t="shared" si="359"/>
        <v>0</v>
      </c>
      <c r="F445" s="3">
        <f t="shared" si="359"/>
        <v>0</v>
      </c>
      <c r="G445" s="3">
        <f t="shared" si="359"/>
        <v>0</v>
      </c>
      <c r="H445" s="3">
        <f t="shared" si="359"/>
        <v>0</v>
      </c>
    </row>
    <row r="446" spans="1:8" x14ac:dyDescent="0.25">
      <c r="A446" s="39" t="s">
        <v>152</v>
      </c>
      <c r="B446" s="40" t="s">
        <v>343</v>
      </c>
      <c r="C446" s="24">
        <v>0</v>
      </c>
      <c r="D446" s="24">
        <v>0</v>
      </c>
      <c r="E446" s="24">
        <f t="shared" ref="E446" si="360">+C446+D446</f>
        <v>0</v>
      </c>
      <c r="F446" s="24">
        <v>0</v>
      </c>
      <c r="G446" s="24">
        <f t="shared" ref="G446" si="361">+F446</f>
        <v>0</v>
      </c>
      <c r="H446" s="24">
        <f t="shared" ref="H446" si="362">+E446-F446</f>
        <v>0</v>
      </c>
    </row>
    <row r="447" spans="1:8" s="21" customFormat="1" x14ac:dyDescent="0.25">
      <c r="A447" s="19">
        <v>3.7</v>
      </c>
      <c r="B447" s="20" t="s">
        <v>21</v>
      </c>
      <c r="C447" s="3">
        <f>+C448</f>
        <v>10600</v>
      </c>
      <c r="D447" s="3">
        <f t="shared" si="359"/>
        <v>9400</v>
      </c>
      <c r="E447" s="3">
        <f t="shared" si="359"/>
        <v>20000</v>
      </c>
      <c r="F447" s="3">
        <f t="shared" si="359"/>
        <v>1418</v>
      </c>
      <c r="G447" s="3">
        <f t="shared" si="359"/>
        <v>1418</v>
      </c>
      <c r="H447" s="3">
        <f t="shared" si="359"/>
        <v>18582</v>
      </c>
    </row>
    <row r="448" spans="1:8" x14ac:dyDescent="0.25">
      <c r="A448" s="22" t="s">
        <v>169</v>
      </c>
      <c r="B448" s="23" t="s">
        <v>172</v>
      </c>
      <c r="C448" s="24">
        <v>10600</v>
      </c>
      <c r="D448" s="24">
        <f>20000-C448</f>
        <v>9400</v>
      </c>
      <c r="E448" s="24">
        <f t="shared" ref="E448" si="363">+C448+D448</f>
        <v>20000</v>
      </c>
      <c r="F448" s="24">
        <v>1418</v>
      </c>
      <c r="G448" s="24">
        <f t="shared" ref="G448" si="364">+F448</f>
        <v>1418</v>
      </c>
      <c r="H448" s="24">
        <f t="shared" ref="H448" si="365">+E448-F448</f>
        <v>18582</v>
      </c>
    </row>
    <row r="449" spans="1:10" s="21" customFormat="1" ht="30" x14ac:dyDescent="0.25">
      <c r="A449" s="17">
        <v>4</v>
      </c>
      <c r="B449" s="18" t="s">
        <v>45</v>
      </c>
      <c r="C449" s="2">
        <f>+C450</f>
        <v>0</v>
      </c>
      <c r="D449" s="2">
        <f t="shared" ref="D449:H450" si="366">+D450</f>
        <v>0</v>
      </c>
      <c r="E449" s="2">
        <f t="shared" si="366"/>
        <v>0</v>
      </c>
      <c r="F449" s="2">
        <f t="shared" si="366"/>
        <v>0</v>
      </c>
      <c r="G449" s="2">
        <f t="shared" si="366"/>
        <v>0</v>
      </c>
      <c r="H449" s="2">
        <f t="shared" si="366"/>
        <v>0</v>
      </c>
    </row>
    <row r="450" spans="1:10" s="21" customFormat="1" x14ac:dyDescent="0.25">
      <c r="A450" s="19">
        <v>4.4000000000000004</v>
      </c>
      <c r="B450" s="20" t="s">
        <v>25</v>
      </c>
      <c r="C450" s="3">
        <f>+C451</f>
        <v>0</v>
      </c>
      <c r="D450" s="3">
        <f t="shared" si="366"/>
        <v>0</v>
      </c>
      <c r="E450" s="3">
        <f t="shared" si="366"/>
        <v>0</v>
      </c>
      <c r="F450" s="3">
        <f t="shared" si="366"/>
        <v>0</v>
      </c>
      <c r="G450" s="3">
        <f t="shared" si="366"/>
        <v>0</v>
      </c>
      <c r="H450" s="3">
        <f t="shared" si="366"/>
        <v>0</v>
      </c>
    </row>
    <row r="451" spans="1:10" x14ac:dyDescent="0.25">
      <c r="A451" s="22" t="s">
        <v>195</v>
      </c>
      <c r="B451" s="29" t="s">
        <v>200</v>
      </c>
      <c r="C451" s="24">
        <v>0</v>
      </c>
      <c r="D451" s="24">
        <v>0</v>
      </c>
      <c r="E451" s="24">
        <f t="shared" ref="E451" si="367">+C451+D451</f>
        <v>0</v>
      </c>
      <c r="F451" s="24">
        <v>0</v>
      </c>
      <c r="G451" s="24">
        <f>+F451</f>
        <v>0</v>
      </c>
      <c r="H451" s="24">
        <f t="shared" ref="H451" si="368">+E451-F451</f>
        <v>0</v>
      </c>
    </row>
    <row r="452" spans="1:10" x14ac:dyDescent="0.25">
      <c r="A452" s="19"/>
      <c r="B452" s="20"/>
      <c r="C452" s="33"/>
      <c r="D452" s="34"/>
      <c r="E452" s="34"/>
      <c r="F452" s="34"/>
      <c r="G452" s="34"/>
      <c r="H452" s="34"/>
    </row>
    <row r="453" spans="1:10" s="16" customFormat="1" ht="15.75" x14ac:dyDescent="0.25">
      <c r="A453" s="13" t="s">
        <v>61</v>
      </c>
      <c r="B453" s="14"/>
      <c r="C453" s="1">
        <f t="shared" ref="C453:H453" si="369">+C454+C464+C473+C470</f>
        <v>10903002</v>
      </c>
      <c r="D453" s="1">
        <f t="shared" si="369"/>
        <v>1394</v>
      </c>
      <c r="E453" s="1">
        <f t="shared" si="369"/>
        <v>10904396</v>
      </c>
      <c r="F453" s="1">
        <f t="shared" si="369"/>
        <v>4195900</v>
      </c>
      <c r="G453" s="1">
        <f t="shared" si="369"/>
        <v>4195900</v>
      </c>
      <c r="H453" s="1">
        <f t="shared" si="369"/>
        <v>6708496</v>
      </c>
    </row>
    <row r="454" spans="1:10" s="21" customFormat="1" x14ac:dyDescent="0.25">
      <c r="A454" s="17">
        <v>2</v>
      </c>
      <c r="B454" s="18" t="s">
        <v>14</v>
      </c>
      <c r="C454" s="2">
        <f t="shared" ref="C454:H454" si="370">+C458+C461+C455</f>
        <v>2228700</v>
      </c>
      <c r="D454" s="2">
        <f t="shared" si="370"/>
        <v>4482979</v>
      </c>
      <c r="E454" s="2">
        <f t="shared" si="370"/>
        <v>6711679</v>
      </c>
      <c r="F454" s="2">
        <f t="shared" si="370"/>
        <v>0</v>
      </c>
      <c r="G454" s="2">
        <f t="shared" si="370"/>
        <v>0</v>
      </c>
      <c r="H454" s="2">
        <f t="shared" si="370"/>
        <v>6711679</v>
      </c>
    </row>
    <row r="455" spans="1:10" s="21" customFormat="1" ht="30" x14ac:dyDescent="0.25">
      <c r="A455" s="25">
        <v>2.1</v>
      </c>
      <c r="B455" s="20" t="s">
        <v>58</v>
      </c>
      <c r="C455" s="3">
        <f>+C456+C457</f>
        <v>50000</v>
      </c>
      <c r="D455" s="3">
        <f t="shared" ref="D455:H455" si="371">+D456+D457</f>
        <v>-50000</v>
      </c>
      <c r="E455" s="3">
        <f t="shared" si="371"/>
        <v>0</v>
      </c>
      <c r="F455" s="3">
        <f t="shared" si="371"/>
        <v>0</v>
      </c>
      <c r="G455" s="3">
        <f t="shared" si="371"/>
        <v>0</v>
      </c>
      <c r="H455" s="3">
        <f t="shared" si="371"/>
        <v>0</v>
      </c>
    </row>
    <row r="456" spans="1:10" x14ac:dyDescent="0.25">
      <c r="A456" s="22" t="s">
        <v>85</v>
      </c>
      <c r="B456" s="23" t="s">
        <v>91</v>
      </c>
      <c r="C456" s="24">
        <v>0</v>
      </c>
      <c r="D456" s="24">
        <v>0</v>
      </c>
      <c r="E456" s="24">
        <f t="shared" ref="E456:E457" si="372">+C456+D456</f>
        <v>0</v>
      </c>
      <c r="F456" s="24">
        <v>0</v>
      </c>
      <c r="G456" s="24">
        <f t="shared" ref="G456:G457" si="373">+F456</f>
        <v>0</v>
      </c>
      <c r="H456" s="24">
        <f t="shared" ref="H456:H457" si="374">+E456-F456</f>
        <v>0</v>
      </c>
    </row>
    <row r="457" spans="1:10" x14ac:dyDescent="0.25">
      <c r="A457" s="22" t="s">
        <v>86</v>
      </c>
      <c r="B457" s="23" t="s">
        <v>92</v>
      </c>
      <c r="C457" s="24">
        <v>50000</v>
      </c>
      <c r="D457" s="24">
        <v>-50000</v>
      </c>
      <c r="E457" s="24">
        <f t="shared" si="372"/>
        <v>0</v>
      </c>
      <c r="F457" s="24">
        <v>0</v>
      </c>
      <c r="G457" s="24">
        <f t="shared" si="373"/>
        <v>0</v>
      </c>
      <c r="H457" s="24">
        <f t="shared" si="374"/>
        <v>0</v>
      </c>
      <c r="J457" s="32"/>
    </row>
    <row r="458" spans="1:10" s="21" customFormat="1" ht="30" x14ac:dyDescent="0.25">
      <c r="A458" s="19">
        <v>2.7</v>
      </c>
      <c r="B458" s="20" t="s">
        <v>39</v>
      </c>
      <c r="C458" s="3">
        <f>+C460+C459</f>
        <v>918000</v>
      </c>
      <c r="D458" s="3">
        <f t="shared" ref="D458:H458" si="375">+D460+D459</f>
        <v>5793679</v>
      </c>
      <c r="E458" s="3">
        <f t="shared" si="375"/>
        <v>6711679</v>
      </c>
      <c r="F458" s="3">
        <f t="shared" si="375"/>
        <v>0</v>
      </c>
      <c r="G458" s="3">
        <f t="shared" si="375"/>
        <v>0</v>
      </c>
      <c r="H458" s="3">
        <f t="shared" si="375"/>
        <v>6711679</v>
      </c>
    </row>
    <row r="459" spans="1:10" x14ac:dyDescent="0.25">
      <c r="A459" s="22" t="s">
        <v>106</v>
      </c>
      <c r="B459" s="23" t="s">
        <v>345</v>
      </c>
      <c r="C459" s="24">
        <v>918000</v>
      </c>
      <c r="D459" s="24">
        <f>6711679-918000</f>
        <v>5793679</v>
      </c>
      <c r="E459" s="24">
        <f t="shared" ref="E459:E460" si="376">+C459+D459</f>
        <v>6711679</v>
      </c>
      <c r="F459" s="24">
        <v>0</v>
      </c>
      <c r="G459" s="24">
        <f t="shared" ref="G459:G460" si="377">+F459</f>
        <v>0</v>
      </c>
      <c r="H459" s="24">
        <f t="shared" ref="H459:H460" si="378">+E459-F459</f>
        <v>6711679</v>
      </c>
    </row>
    <row r="460" spans="1:10" x14ac:dyDescent="0.25">
      <c r="A460" s="22" t="s">
        <v>107</v>
      </c>
      <c r="B460" s="23" t="s">
        <v>110</v>
      </c>
      <c r="C460" s="24">
        <v>0</v>
      </c>
      <c r="D460" s="24">
        <v>0</v>
      </c>
      <c r="E460" s="24">
        <f t="shared" si="376"/>
        <v>0</v>
      </c>
      <c r="F460" s="24">
        <v>0</v>
      </c>
      <c r="G460" s="24">
        <f t="shared" si="377"/>
        <v>0</v>
      </c>
      <c r="H460" s="24">
        <f t="shared" si="378"/>
        <v>0</v>
      </c>
    </row>
    <row r="461" spans="1:10" s="21" customFormat="1" x14ac:dyDescent="0.25">
      <c r="A461" s="19">
        <v>2.8</v>
      </c>
      <c r="B461" s="20" t="s">
        <v>17</v>
      </c>
      <c r="C461" s="3">
        <f>+C462+C463</f>
        <v>1260700</v>
      </c>
      <c r="D461" s="3">
        <f t="shared" ref="D461:H461" si="379">+D462+D463</f>
        <v>-1260700</v>
      </c>
      <c r="E461" s="3">
        <f t="shared" si="379"/>
        <v>0</v>
      </c>
      <c r="F461" s="3">
        <f t="shared" si="379"/>
        <v>0</v>
      </c>
      <c r="G461" s="3">
        <f t="shared" si="379"/>
        <v>0</v>
      </c>
      <c r="H461" s="3">
        <f t="shared" si="379"/>
        <v>0</v>
      </c>
    </row>
    <row r="462" spans="1:10" x14ac:dyDescent="0.25">
      <c r="A462" s="22" t="s">
        <v>112</v>
      </c>
      <c r="B462" s="23" t="s">
        <v>114</v>
      </c>
      <c r="C462" s="24">
        <v>0</v>
      </c>
      <c r="D462" s="24">
        <v>0</v>
      </c>
      <c r="E462" s="24">
        <f t="shared" ref="E462:E463" si="380">+C462+D462</f>
        <v>0</v>
      </c>
      <c r="F462" s="24">
        <v>0</v>
      </c>
      <c r="G462" s="24">
        <f t="shared" ref="G462:G463" si="381">+F462</f>
        <v>0</v>
      </c>
      <c r="H462" s="24">
        <f t="shared" ref="H462:H463" si="382">+E462-F462</f>
        <v>0</v>
      </c>
    </row>
    <row r="463" spans="1:10" x14ac:dyDescent="0.25">
      <c r="A463" s="22" t="s">
        <v>113</v>
      </c>
      <c r="B463" s="23" t="s">
        <v>115</v>
      </c>
      <c r="C463" s="24">
        <v>1260700</v>
      </c>
      <c r="D463" s="24">
        <v>-1260700</v>
      </c>
      <c r="E463" s="24">
        <f t="shared" si="380"/>
        <v>0</v>
      </c>
      <c r="F463" s="24">
        <v>0</v>
      </c>
      <c r="G463" s="24">
        <f t="shared" si="381"/>
        <v>0</v>
      </c>
      <c r="H463" s="24">
        <f t="shared" si="382"/>
        <v>0</v>
      </c>
    </row>
    <row r="464" spans="1:10" s="21" customFormat="1" x14ac:dyDescent="0.25">
      <c r="A464" s="17">
        <v>3</v>
      </c>
      <c r="B464" s="18" t="s">
        <v>18</v>
      </c>
      <c r="C464" s="2">
        <f>+C465</f>
        <v>4349282.9000000004</v>
      </c>
      <c r="D464" s="2">
        <f t="shared" ref="D464:H464" si="383">+D465</f>
        <v>-836565.89999999991</v>
      </c>
      <c r="E464" s="2">
        <f t="shared" si="383"/>
        <v>3512717</v>
      </c>
      <c r="F464" s="2">
        <f t="shared" si="383"/>
        <v>866500</v>
      </c>
      <c r="G464" s="2">
        <f t="shared" si="383"/>
        <v>866500</v>
      </c>
      <c r="H464" s="2">
        <f t="shared" si="383"/>
        <v>2646217</v>
      </c>
    </row>
    <row r="465" spans="1:8" s="21" customFormat="1" ht="30" x14ac:dyDescent="0.25">
      <c r="A465" s="19">
        <v>3.3</v>
      </c>
      <c r="B465" s="20" t="s">
        <v>41</v>
      </c>
      <c r="C465" s="3">
        <f>+C466+C467+C468+C469</f>
        <v>4349282.9000000004</v>
      </c>
      <c r="D465" s="3">
        <f t="shared" ref="D465:H465" si="384">+D466+D467+D468+D469</f>
        <v>-836565.89999999991</v>
      </c>
      <c r="E465" s="3">
        <f t="shared" si="384"/>
        <v>3512717</v>
      </c>
      <c r="F465" s="3">
        <f t="shared" si="384"/>
        <v>866500</v>
      </c>
      <c r="G465" s="3">
        <f t="shared" si="384"/>
        <v>866500</v>
      </c>
      <c r="H465" s="3">
        <f t="shared" si="384"/>
        <v>2646217</v>
      </c>
    </row>
    <row r="466" spans="1:8" x14ac:dyDescent="0.25">
      <c r="A466" s="22" t="s">
        <v>141</v>
      </c>
      <c r="B466" s="23" t="s">
        <v>148</v>
      </c>
      <c r="C466" s="24">
        <v>1872000</v>
      </c>
      <c r="D466" s="24">
        <f>129717-1872000</f>
        <v>-1742283</v>
      </c>
      <c r="E466" s="24">
        <f t="shared" ref="E466:E469" si="385">+C466+D466</f>
        <v>129717</v>
      </c>
      <c r="F466" s="24">
        <v>0</v>
      </c>
      <c r="G466" s="24">
        <f t="shared" ref="G466:G469" si="386">+F466</f>
        <v>0</v>
      </c>
      <c r="H466" s="24">
        <f t="shared" ref="H466:H469" si="387">+E466-F466</f>
        <v>129717</v>
      </c>
    </row>
    <row r="467" spans="1:8" ht="30" x14ac:dyDescent="0.25">
      <c r="A467" s="22" t="s">
        <v>142</v>
      </c>
      <c r="B467" s="23" t="s">
        <v>149</v>
      </c>
      <c r="C467" s="24">
        <v>300000</v>
      </c>
      <c r="D467" s="24">
        <v>-300000</v>
      </c>
      <c r="E467" s="24">
        <f t="shared" si="385"/>
        <v>0</v>
      </c>
      <c r="F467" s="24">
        <v>0</v>
      </c>
      <c r="G467" s="24">
        <f t="shared" si="386"/>
        <v>0</v>
      </c>
      <c r="H467" s="24">
        <f t="shared" si="387"/>
        <v>0</v>
      </c>
    </row>
    <row r="468" spans="1:8" x14ac:dyDescent="0.25">
      <c r="A468" s="22" t="s">
        <v>143</v>
      </c>
      <c r="B468" s="23" t="s">
        <v>150</v>
      </c>
      <c r="C468" s="24">
        <v>0</v>
      </c>
      <c r="D468" s="24">
        <v>0</v>
      </c>
      <c r="E468" s="24">
        <f t="shared" si="385"/>
        <v>0</v>
      </c>
      <c r="F468" s="24">
        <v>0</v>
      </c>
      <c r="G468" s="24">
        <f t="shared" si="386"/>
        <v>0</v>
      </c>
      <c r="H468" s="24">
        <f t="shared" si="387"/>
        <v>0</v>
      </c>
    </row>
    <row r="469" spans="1:8" ht="30" x14ac:dyDescent="0.25">
      <c r="A469" s="22" t="s">
        <v>144</v>
      </c>
      <c r="B469" s="23" t="s">
        <v>151</v>
      </c>
      <c r="C469" s="24">
        <v>2177282.9</v>
      </c>
      <c r="D469" s="24">
        <f>3383000-2177282.9</f>
        <v>1205717.1000000001</v>
      </c>
      <c r="E469" s="24">
        <f t="shared" si="385"/>
        <v>3383000</v>
      </c>
      <c r="F469" s="24">
        <v>866500</v>
      </c>
      <c r="G469" s="24">
        <f t="shared" si="386"/>
        <v>866500</v>
      </c>
      <c r="H469" s="24">
        <f t="shared" si="387"/>
        <v>2516500</v>
      </c>
    </row>
    <row r="470" spans="1:8" s="21" customFormat="1" ht="30" x14ac:dyDescent="0.25">
      <c r="A470" s="17">
        <v>4</v>
      </c>
      <c r="B470" s="18" t="s">
        <v>45</v>
      </c>
      <c r="C470" s="2">
        <f>+C471</f>
        <v>135000</v>
      </c>
      <c r="D470" s="2">
        <f t="shared" ref="D470:H471" si="388">+D471</f>
        <v>-135000</v>
      </c>
      <c r="E470" s="2">
        <f t="shared" si="388"/>
        <v>0</v>
      </c>
      <c r="F470" s="2">
        <f t="shared" si="388"/>
        <v>0</v>
      </c>
      <c r="G470" s="2">
        <f t="shared" si="388"/>
        <v>0</v>
      </c>
      <c r="H470" s="2">
        <f t="shared" si="388"/>
        <v>0</v>
      </c>
    </row>
    <row r="471" spans="1:8" s="21" customFormat="1" x14ac:dyDescent="0.25">
      <c r="A471" s="19">
        <v>4.4000000000000004</v>
      </c>
      <c r="B471" s="20" t="s">
        <v>25</v>
      </c>
      <c r="C471" s="3">
        <f>+C472</f>
        <v>135000</v>
      </c>
      <c r="D471" s="3">
        <f t="shared" si="388"/>
        <v>-135000</v>
      </c>
      <c r="E471" s="3">
        <f t="shared" si="388"/>
        <v>0</v>
      </c>
      <c r="F471" s="3">
        <f t="shared" si="388"/>
        <v>0</v>
      </c>
      <c r="G471" s="3">
        <f t="shared" si="388"/>
        <v>0</v>
      </c>
      <c r="H471" s="3">
        <f t="shared" si="388"/>
        <v>0</v>
      </c>
    </row>
    <row r="472" spans="1:8" ht="30" x14ac:dyDescent="0.25">
      <c r="A472" s="22" t="s">
        <v>196</v>
      </c>
      <c r="B472" s="29" t="s">
        <v>362</v>
      </c>
      <c r="C472" s="24">
        <v>135000</v>
      </c>
      <c r="D472" s="24">
        <v>-135000</v>
      </c>
      <c r="E472" s="24">
        <f t="shared" ref="E472" si="389">+C472+D472</f>
        <v>0</v>
      </c>
      <c r="F472" s="24">
        <v>0</v>
      </c>
      <c r="G472" s="24">
        <f>+F472</f>
        <v>0</v>
      </c>
      <c r="H472" s="24">
        <f t="shared" ref="H472" si="390">+E472-F472</f>
        <v>0</v>
      </c>
    </row>
    <row r="473" spans="1:8" s="21" customFormat="1" x14ac:dyDescent="0.25">
      <c r="A473" s="17">
        <v>5</v>
      </c>
      <c r="B473" s="18" t="s">
        <v>26</v>
      </c>
      <c r="C473" s="2">
        <f>+C474+C476+C480+C478</f>
        <v>4190019.1</v>
      </c>
      <c r="D473" s="2">
        <f t="shared" ref="D473:H473" si="391">+D474+D476+D480+D478</f>
        <v>-3510019.1</v>
      </c>
      <c r="E473" s="2">
        <f t="shared" si="391"/>
        <v>680000</v>
      </c>
      <c r="F473" s="2">
        <f t="shared" si="391"/>
        <v>3329400</v>
      </c>
      <c r="G473" s="2">
        <f t="shared" si="391"/>
        <v>3329400</v>
      </c>
      <c r="H473" s="2">
        <f t="shared" si="391"/>
        <v>-2649400</v>
      </c>
    </row>
    <row r="474" spans="1:8" s="21" customFormat="1" ht="18.75" customHeight="1" x14ac:dyDescent="0.25">
      <c r="A474" s="19">
        <v>5.2</v>
      </c>
      <c r="B474" s="20" t="s">
        <v>48</v>
      </c>
      <c r="C474" s="3">
        <f>+C475</f>
        <v>250000</v>
      </c>
      <c r="D474" s="3">
        <f t="shared" ref="D474:H474" si="392">+D475</f>
        <v>-250000</v>
      </c>
      <c r="E474" s="3">
        <f t="shared" si="392"/>
        <v>0</v>
      </c>
      <c r="F474" s="3">
        <f t="shared" si="392"/>
        <v>0</v>
      </c>
      <c r="G474" s="3">
        <f t="shared" si="392"/>
        <v>0</v>
      </c>
      <c r="H474" s="3">
        <f t="shared" si="392"/>
        <v>0</v>
      </c>
    </row>
    <row r="475" spans="1:8" x14ac:dyDescent="0.25">
      <c r="A475" s="22" t="s">
        <v>210</v>
      </c>
      <c r="B475" s="23" t="s">
        <v>213</v>
      </c>
      <c r="C475" s="24">
        <v>250000</v>
      </c>
      <c r="D475" s="24">
        <v>-250000</v>
      </c>
      <c r="E475" s="24">
        <f t="shared" ref="E475" si="393">+C475+D475</f>
        <v>0</v>
      </c>
      <c r="F475" s="24">
        <v>0</v>
      </c>
      <c r="G475" s="24">
        <f t="shared" ref="G475" si="394">+F475</f>
        <v>0</v>
      </c>
      <c r="H475" s="24">
        <f t="shared" ref="H475" si="395">+E475-F475</f>
        <v>0</v>
      </c>
    </row>
    <row r="476" spans="1:8" s="21" customFormat="1" x14ac:dyDescent="0.25">
      <c r="A476" s="19">
        <v>5.4</v>
      </c>
      <c r="B476" s="20" t="s">
        <v>28</v>
      </c>
      <c r="C476" s="3">
        <f>+C477</f>
        <v>3266019.1</v>
      </c>
      <c r="D476" s="3">
        <f t="shared" ref="D476:H476" si="396">+D477</f>
        <v>-3266019.1</v>
      </c>
      <c r="E476" s="3">
        <f t="shared" si="396"/>
        <v>0</v>
      </c>
      <c r="F476" s="3">
        <f t="shared" si="396"/>
        <v>3329400</v>
      </c>
      <c r="G476" s="3">
        <f t="shared" si="396"/>
        <v>3329400</v>
      </c>
      <c r="H476" s="3">
        <f t="shared" si="396"/>
        <v>-3329400</v>
      </c>
    </row>
    <row r="477" spans="1:8" x14ac:dyDescent="0.25">
      <c r="A477" s="22" t="s">
        <v>215</v>
      </c>
      <c r="B477" s="23" t="s">
        <v>216</v>
      </c>
      <c r="C477" s="24">
        <v>3266019.1</v>
      </c>
      <c r="D477" s="24">
        <v>-3266019.1</v>
      </c>
      <c r="E477" s="24">
        <f t="shared" ref="E477" si="397">+C477+D477</f>
        <v>0</v>
      </c>
      <c r="F477" s="24">
        <v>3329400</v>
      </c>
      <c r="G477" s="24">
        <f t="shared" ref="G477" si="398">+F477</f>
        <v>3329400</v>
      </c>
      <c r="H477" s="24">
        <f t="shared" ref="H477" si="399">+E477-F477</f>
        <v>-3329400</v>
      </c>
    </row>
    <row r="478" spans="1:8" s="21" customFormat="1" x14ac:dyDescent="0.25">
      <c r="A478" s="19" t="s">
        <v>307</v>
      </c>
      <c r="B478" s="30" t="s">
        <v>309</v>
      </c>
      <c r="C478" s="3">
        <f>+C479</f>
        <v>0</v>
      </c>
      <c r="D478" s="3">
        <f t="shared" ref="D478:H478" si="400">+D479</f>
        <v>0</v>
      </c>
      <c r="E478" s="3">
        <f t="shared" si="400"/>
        <v>0</v>
      </c>
      <c r="F478" s="3">
        <f t="shared" si="400"/>
        <v>0</v>
      </c>
      <c r="G478" s="3">
        <f t="shared" si="400"/>
        <v>0</v>
      </c>
      <c r="H478" s="3">
        <f t="shared" si="400"/>
        <v>0</v>
      </c>
    </row>
    <row r="479" spans="1:8" x14ac:dyDescent="0.25">
      <c r="A479" s="22" t="s">
        <v>308</v>
      </c>
      <c r="B479" s="29" t="s">
        <v>309</v>
      </c>
      <c r="C479" s="24">
        <v>0</v>
      </c>
      <c r="D479" s="24">
        <v>0</v>
      </c>
      <c r="E479" s="24">
        <f>+C479+D479</f>
        <v>0</v>
      </c>
      <c r="F479" s="24">
        <v>0</v>
      </c>
      <c r="G479" s="24">
        <f>+F479</f>
        <v>0</v>
      </c>
      <c r="H479" s="24">
        <f>+E479-F479</f>
        <v>0</v>
      </c>
    </row>
    <row r="480" spans="1:8" s="21" customFormat="1" x14ac:dyDescent="0.25">
      <c r="A480" s="19">
        <v>5.6</v>
      </c>
      <c r="B480" s="20" t="s">
        <v>29</v>
      </c>
      <c r="C480" s="3">
        <f>+C481</f>
        <v>674000</v>
      </c>
      <c r="D480" s="3">
        <f t="shared" ref="D480:H480" si="401">+D481</f>
        <v>6000</v>
      </c>
      <c r="E480" s="3">
        <f t="shared" si="401"/>
        <v>680000</v>
      </c>
      <c r="F480" s="3">
        <f t="shared" si="401"/>
        <v>0</v>
      </c>
      <c r="G480" s="3">
        <f t="shared" si="401"/>
        <v>0</v>
      </c>
      <c r="H480" s="3">
        <f t="shared" si="401"/>
        <v>680000</v>
      </c>
    </row>
    <row r="481" spans="1:8" x14ac:dyDescent="0.25">
      <c r="A481" s="22" t="s">
        <v>217</v>
      </c>
      <c r="B481" s="23" t="s">
        <v>220</v>
      </c>
      <c r="C481" s="24">
        <v>674000</v>
      </c>
      <c r="D481" s="24">
        <f>680000-674000</f>
        <v>6000</v>
      </c>
      <c r="E481" s="24">
        <f t="shared" ref="E481" si="402">+C481+D481</f>
        <v>680000</v>
      </c>
      <c r="F481" s="24">
        <v>0</v>
      </c>
      <c r="G481" s="24">
        <f t="shared" ref="G481" si="403">+F481</f>
        <v>0</v>
      </c>
      <c r="H481" s="24">
        <f t="shared" ref="H481" si="404">+E481-F481</f>
        <v>680000</v>
      </c>
    </row>
    <row r="482" spans="1:8" x14ac:dyDescent="0.25">
      <c r="A482" s="19"/>
      <c r="B482" s="20"/>
      <c r="C482" s="33"/>
      <c r="D482" s="34"/>
      <c r="E482" s="34"/>
      <c r="F482" s="34"/>
      <c r="G482" s="34"/>
      <c r="H482" s="34"/>
    </row>
    <row r="483" spans="1:8" s="16" customFormat="1" ht="17.25" customHeight="1" x14ac:dyDescent="0.25">
      <c r="A483" s="46" t="s">
        <v>356</v>
      </c>
      <c r="B483" s="46"/>
      <c r="C483" s="1">
        <f>+C487+C484</f>
        <v>0</v>
      </c>
      <c r="D483" s="1">
        <f t="shared" ref="D483:H483" si="405">+D487+D484</f>
        <v>700000</v>
      </c>
      <c r="E483" s="1">
        <f t="shared" si="405"/>
        <v>700000</v>
      </c>
      <c r="F483" s="1">
        <f>+F487+F484</f>
        <v>615801.81999999995</v>
      </c>
      <c r="G483" s="1">
        <f t="shared" si="405"/>
        <v>615801.81999999995</v>
      </c>
      <c r="H483" s="1">
        <f t="shared" si="405"/>
        <v>84201</v>
      </c>
    </row>
    <row r="484" spans="1:8" s="21" customFormat="1" x14ac:dyDescent="0.25">
      <c r="A484" s="17">
        <v>3</v>
      </c>
      <c r="B484" s="18" t="s">
        <v>18</v>
      </c>
      <c r="C484" s="2">
        <f>+C485</f>
        <v>0</v>
      </c>
      <c r="D484" s="2">
        <f t="shared" ref="D484:H485" si="406">+D485</f>
        <v>0</v>
      </c>
      <c r="E484" s="2">
        <f t="shared" si="406"/>
        <v>0</v>
      </c>
      <c r="F484" s="2">
        <f t="shared" si="406"/>
        <v>2.82</v>
      </c>
      <c r="G484" s="2">
        <f t="shared" si="406"/>
        <v>2.82</v>
      </c>
      <c r="H484" s="2">
        <f t="shared" si="406"/>
        <v>0</v>
      </c>
    </row>
    <row r="485" spans="1:8" s="21" customFormat="1" x14ac:dyDescent="0.25">
      <c r="A485" s="17" t="s">
        <v>319</v>
      </c>
      <c r="B485" s="18" t="s">
        <v>344</v>
      </c>
      <c r="C485" s="3">
        <f>+C486</f>
        <v>0</v>
      </c>
      <c r="D485" s="3">
        <f t="shared" si="406"/>
        <v>0</v>
      </c>
      <c r="E485" s="3">
        <f t="shared" si="406"/>
        <v>0</v>
      </c>
      <c r="F485" s="3">
        <f t="shared" si="406"/>
        <v>2.82</v>
      </c>
      <c r="G485" s="3">
        <f t="shared" si="406"/>
        <v>2.82</v>
      </c>
      <c r="H485" s="3">
        <f t="shared" si="406"/>
        <v>0</v>
      </c>
    </row>
    <row r="486" spans="1:8" x14ac:dyDescent="0.25">
      <c r="A486" s="39" t="s">
        <v>152</v>
      </c>
      <c r="B486" s="40" t="s">
        <v>343</v>
      </c>
      <c r="C486" s="24">
        <v>0</v>
      </c>
      <c r="D486" s="24">
        <v>0</v>
      </c>
      <c r="E486" s="24">
        <v>0</v>
      </c>
      <c r="F486" s="24">
        <v>2.82</v>
      </c>
      <c r="G486" s="24">
        <f t="shared" ref="G486" si="407">+F486</f>
        <v>2.82</v>
      </c>
      <c r="H486" s="24">
        <v>0</v>
      </c>
    </row>
    <row r="487" spans="1:8" s="21" customFormat="1" ht="30" x14ac:dyDescent="0.25">
      <c r="A487" s="17">
        <v>4</v>
      </c>
      <c r="B487" s="18" t="s">
        <v>45</v>
      </c>
      <c r="C487" s="2">
        <f>+C488</f>
        <v>0</v>
      </c>
      <c r="D487" s="2">
        <f t="shared" ref="D487:H488" si="408">+D488</f>
        <v>700000</v>
      </c>
      <c r="E487" s="2">
        <f t="shared" si="408"/>
        <v>700000</v>
      </c>
      <c r="F487" s="2">
        <f>+F488</f>
        <v>615799</v>
      </c>
      <c r="G487" s="2">
        <f t="shared" si="408"/>
        <v>615799</v>
      </c>
      <c r="H487" s="2">
        <f t="shared" si="408"/>
        <v>84201</v>
      </c>
    </row>
    <row r="488" spans="1:8" s="21" customFormat="1" x14ac:dyDescent="0.25">
      <c r="A488" s="19">
        <v>4.4000000000000004</v>
      </c>
      <c r="B488" s="20" t="s">
        <v>25</v>
      </c>
      <c r="C488" s="3">
        <f>+C489</f>
        <v>0</v>
      </c>
      <c r="D488" s="3">
        <f t="shared" si="408"/>
        <v>700000</v>
      </c>
      <c r="E488" s="3">
        <f t="shared" si="408"/>
        <v>700000</v>
      </c>
      <c r="F488" s="3">
        <f t="shared" si="408"/>
        <v>615799</v>
      </c>
      <c r="G488" s="3">
        <f t="shared" si="408"/>
        <v>615799</v>
      </c>
      <c r="H488" s="3">
        <f t="shared" si="408"/>
        <v>84201</v>
      </c>
    </row>
    <row r="489" spans="1:8" x14ac:dyDescent="0.25">
      <c r="A489" s="22" t="s">
        <v>195</v>
      </c>
      <c r="B489" s="23" t="s">
        <v>242</v>
      </c>
      <c r="C489" s="24">
        <v>0</v>
      </c>
      <c r="D489" s="24">
        <v>700000</v>
      </c>
      <c r="E489" s="24">
        <f t="shared" ref="E489" si="409">+C489+D489</f>
        <v>700000</v>
      </c>
      <c r="F489" s="24">
        <v>615799</v>
      </c>
      <c r="G489" s="24">
        <f t="shared" ref="G489" si="410">+F489</f>
        <v>615799</v>
      </c>
      <c r="H489" s="24">
        <f t="shared" ref="H489" si="411">+E489-F489</f>
        <v>84201</v>
      </c>
    </row>
    <row r="490" spans="1:8" x14ac:dyDescent="0.25">
      <c r="A490" s="22"/>
      <c r="C490" s="24"/>
      <c r="D490" s="24"/>
      <c r="E490" s="24"/>
      <c r="F490" s="24"/>
      <c r="G490" s="24"/>
      <c r="H490" s="24"/>
    </row>
    <row r="491" spans="1:8" s="16" customFormat="1" ht="17.25" customHeight="1" x14ac:dyDescent="0.25">
      <c r="A491" s="46"/>
      <c r="B491" s="46"/>
      <c r="C491" s="1">
        <f>+C495+C492</f>
        <v>0</v>
      </c>
      <c r="D491" s="1">
        <f t="shared" ref="D491" si="412">+D495+D492</f>
        <v>0</v>
      </c>
      <c r="E491" s="1">
        <f t="shared" ref="E491" si="413">+E495+E492</f>
        <v>0</v>
      </c>
      <c r="F491" s="1">
        <f>+F495+F492</f>
        <v>91361.51</v>
      </c>
      <c r="G491" s="1">
        <f t="shared" ref="G491" si="414">+G495+G492</f>
        <v>91361.51</v>
      </c>
      <c r="H491" s="1">
        <f t="shared" ref="H491" si="415">+H495+H492</f>
        <v>-91361.51</v>
      </c>
    </row>
    <row r="492" spans="1:8" s="21" customFormat="1" x14ac:dyDescent="0.25">
      <c r="A492" s="17">
        <v>3</v>
      </c>
      <c r="B492" s="18" t="s">
        <v>18</v>
      </c>
      <c r="C492" s="2">
        <f>+C493</f>
        <v>0</v>
      </c>
      <c r="D492" s="2">
        <f t="shared" ref="D492:D493" si="416">+D493</f>
        <v>0</v>
      </c>
      <c r="E492" s="2">
        <f t="shared" ref="E492:E493" si="417">+E493</f>
        <v>0</v>
      </c>
      <c r="F492" s="2">
        <f t="shared" ref="F492:F493" si="418">+F493</f>
        <v>0</v>
      </c>
      <c r="G492" s="2">
        <f t="shared" ref="G492:G493" si="419">+G493</f>
        <v>0</v>
      </c>
      <c r="H492" s="2">
        <f t="shared" ref="H492:H493" si="420">+H493</f>
        <v>0</v>
      </c>
    </row>
    <row r="493" spans="1:8" s="21" customFormat="1" x14ac:dyDescent="0.25">
      <c r="A493" s="17" t="s">
        <v>319</v>
      </c>
      <c r="B493" s="18" t="s">
        <v>344</v>
      </c>
      <c r="C493" s="3">
        <f>+C494</f>
        <v>0</v>
      </c>
      <c r="D493" s="3">
        <f t="shared" si="416"/>
        <v>0</v>
      </c>
      <c r="E493" s="3">
        <f t="shared" si="417"/>
        <v>0</v>
      </c>
      <c r="F493" s="3">
        <f t="shared" si="418"/>
        <v>0</v>
      </c>
      <c r="G493" s="3">
        <f t="shared" si="419"/>
        <v>0</v>
      </c>
      <c r="H493" s="3">
        <f t="shared" si="420"/>
        <v>0</v>
      </c>
    </row>
    <row r="494" spans="1:8" x14ac:dyDescent="0.25">
      <c r="A494" s="39" t="s">
        <v>152</v>
      </c>
      <c r="B494" s="40" t="s">
        <v>343</v>
      </c>
      <c r="C494" s="24">
        <v>0</v>
      </c>
      <c r="D494" s="24">
        <v>0</v>
      </c>
      <c r="E494" s="24">
        <v>0</v>
      </c>
      <c r="F494" s="24">
        <v>0</v>
      </c>
      <c r="G494" s="24">
        <f t="shared" ref="G494" si="421">+F494</f>
        <v>0</v>
      </c>
      <c r="H494" s="24">
        <v>0</v>
      </c>
    </row>
    <row r="495" spans="1:8" s="21" customFormat="1" ht="30" x14ac:dyDescent="0.25">
      <c r="A495" s="17">
        <v>4</v>
      </c>
      <c r="B495" s="18" t="s">
        <v>45</v>
      </c>
      <c r="C495" s="2">
        <f>+C496</f>
        <v>0</v>
      </c>
      <c r="D495" s="2">
        <f t="shared" ref="D495:H496" si="422">+D496</f>
        <v>0</v>
      </c>
      <c r="E495" s="2">
        <f t="shared" si="422"/>
        <v>0</v>
      </c>
      <c r="F495" s="2">
        <f>+F496</f>
        <v>91361.51</v>
      </c>
      <c r="G495" s="2">
        <f t="shared" si="422"/>
        <v>91361.51</v>
      </c>
      <c r="H495" s="2">
        <f t="shared" si="422"/>
        <v>-91361.51</v>
      </c>
    </row>
    <row r="496" spans="1:8" s="21" customFormat="1" x14ac:dyDescent="0.25">
      <c r="A496" s="19">
        <v>4.4000000000000004</v>
      </c>
      <c r="B496" s="20" t="s">
        <v>25</v>
      </c>
      <c r="C496" s="3">
        <f>+C497</f>
        <v>0</v>
      </c>
      <c r="D496" s="3">
        <f t="shared" si="422"/>
        <v>0</v>
      </c>
      <c r="E496" s="3">
        <f t="shared" si="422"/>
        <v>0</v>
      </c>
      <c r="F496" s="3">
        <f t="shared" si="422"/>
        <v>91361.51</v>
      </c>
      <c r="G496" s="3">
        <f t="shared" si="422"/>
        <v>91361.51</v>
      </c>
      <c r="H496" s="3">
        <f t="shared" si="422"/>
        <v>-91361.51</v>
      </c>
    </row>
    <row r="497" spans="1:10" x14ac:dyDescent="0.25">
      <c r="A497" s="22" t="s">
        <v>195</v>
      </c>
      <c r="B497" s="23" t="s">
        <v>242</v>
      </c>
      <c r="C497" s="24">
        <v>0</v>
      </c>
      <c r="D497" s="24">
        <v>0</v>
      </c>
      <c r="E497" s="24">
        <f t="shared" ref="E497" si="423">+C497+D497</f>
        <v>0</v>
      </c>
      <c r="F497" s="24">
        <v>91361.51</v>
      </c>
      <c r="G497" s="24">
        <f t="shared" ref="G497" si="424">+F497</f>
        <v>91361.51</v>
      </c>
      <c r="H497" s="24">
        <f t="shared" ref="H497" si="425">+E497-F497</f>
        <v>-91361.51</v>
      </c>
    </row>
    <row r="498" spans="1:10" x14ac:dyDescent="0.25">
      <c r="A498" s="19"/>
      <c r="B498" s="20"/>
      <c r="C498" s="33"/>
      <c r="D498" s="34"/>
      <c r="E498" s="34"/>
      <c r="F498" s="34"/>
      <c r="G498" s="34"/>
      <c r="H498" s="34"/>
    </row>
    <row r="499" spans="1:10" s="16" customFormat="1" ht="27.75" customHeight="1" x14ac:dyDescent="0.25">
      <c r="A499" s="46" t="s">
        <v>371</v>
      </c>
      <c r="B499" s="46"/>
      <c r="C499" s="1">
        <f>+C512+C500</f>
        <v>11000000</v>
      </c>
      <c r="D499" s="1">
        <f t="shared" ref="D499:H499" si="426">+D512+D500</f>
        <v>0</v>
      </c>
      <c r="E499" s="1">
        <f t="shared" si="426"/>
        <v>11000000</v>
      </c>
      <c r="F499" s="1">
        <f t="shared" si="426"/>
        <v>427767.58</v>
      </c>
      <c r="G499" s="1">
        <f t="shared" si="426"/>
        <v>427767.58</v>
      </c>
      <c r="H499" s="1">
        <f t="shared" si="426"/>
        <v>10572232.42</v>
      </c>
    </row>
    <row r="500" spans="1:10" x14ac:dyDescent="0.25">
      <c r="A500" s="17">
        <v>1</v>
      </c>
      <c r="B500" s="18" t="s">
        <v>9</v>
      </c>
      <c r="C500" s="2">
        <f t="shared" ref="C500:H500" si="427">+C501+C504+C508+C510</f>
        <v>8589245.2799999993</v>
      </c>
      <c r="D500" s="2">
        <f t="shared" si="427"/>
        <v>0</v>
      </c>
      <c r="E500" s="2">
        <f t="shared" si="427"/>
        <v>8589245.2799999993</v>
      </c>
      <c r="F500" s="2">
        <f t="shared" si="427"/>
        <v>0</v>
      </c>
      <c r="G500" s="2">
        <f t="shared" si="427"/>
        <v>0</v>
      </c>
      <c r="H500" s="2">
        <f t="shared" si="427"/>
        <v>8589245.2799999993</v>
      </c>
      <c r="J500" s="41"/>
    </row>
    <row r="501" spans="1:10" s="21" customFormat="1" ht="30" x14ac:dyDescent="0.25">
      <c r="A501" s="19">
        <v>1.1000000000000001</v>
      </c>
      <c r="B501" s="20" t="s">
        <v>35</v>
      </c>
      <c r="C501" s="3">
        <f>+C503+C502</f>
        <v>0</v>
      </c>
      <c r="D501" s="3">
        <f t="shared" ref="D501:H501" si="428">+D503+D502</f>
        <v>0</v>
      </c>
      <c r="E501" s="3">
        <f t="shared" si="428"/>
        <v>0</v>
      </c>
      <c r="F501" s="3">
        <f t="shared" si="428"/>
        <v>0</v>
      </c>
      <c r="G501" s="3">
        <f t="shared" si="428"/>
        <v>0</v>
      </c>
      <c r="H501" s="3">
        <f t="shared" si="428"/>
        <v>0</v>
      </c>
    </row>
    <row r="502" spans="1:10" x14ac:dyDescent="0.25">
      <c r="A502" s="22" t="s">
        <v>62</v>
      </c>
      <c r="B502" s="23" t="s">
        <v>245</v>
      </c>
      <c r="C502" s="24">
        <v>0</v>
      </c>
      <c r="D502" s="24">
        <v>0</v>
      </c>
      <c r="E502" s="24">
        <f t="shared" ref="E502" si="429">+C502+D502</f>
        <v>0</v>
      </c>
      <c r="F502" s="24">
        <v>0</v>
      </c>
      <c r="G502" s="24">
        <f t="shared" ref="G502" si="430">+F502</f>
        <v>0</v>
      </c>
      <c r="H502" s="24">
        <f t="shared" ref="H502" si="431">+E502-F502</f>
        <v>0</v>
      </c>
    </row>
    <row r="503" spans="1:10" x14ac:dyDescent="0.25">
      <c r="A503" s="22" t="s">
        <v>64</v>
      </c>
      <c r="B503" s="23" t="s">
        <v>65</v>
      </c>
      <c r="C503" s="24">
        <v>0</v>
      </c>
      <c r="D503" s="24">
        <f>0-C503</f>
        <v>0</v>
      </c>
      <c r="E503" s="24">
        <f>+C503+D503</f>
        <v>0</v>
      </c>
      <c r="F503" s="24">
        <v>0</v>
      </c>
      <c r="G503" s="24">
        <f>+F503</f>
        <v>0</v>
      </c>
      <c r="H503" s="24">
        <f>+E503-F503</f>
        <v>0</v>
      </c>
    </row>
    <row r="504" spans="1:10" s="21" customFormat="1" x14ac:dyDescent="0.25">
      <c r="A504" s="19">
        <v>1.3</v>
      </c>
      <c r="B504" s="20" t="s">
        <v>10</v>
      </c>
      <c r="C504" s="3">
        <f>+C505</f>
        <v>8589245.2799999993</v>
      </c>
      <c r="D504" s="3">
        <f t="shared" ref="D504:H504" si="432">+D505</f>
        <v>0</v>
      </c>
      <c r="E504" s="3">
        <f t="shared" si="432"/>
        <v>8589245.2799999993</v>
      </c>
      <c r="F504" s="3">
        <f t="shared" si="432"/>
        <v>0</v>
      </c>
      <c r="G504" s="3">
        <f t="shared" si="432"/>
        <v>0</v>
      </c>
      <c r="H504" s="3">
        <f t="shared" si="432"/>
        <v>8589245.2799999993</v>
      </c>
    </row>
    <row r="505" spans="1:10" s="21" customFormat="1" ht="30" x14ac:dyDescent="0.25">
      <c r="A505" s="25" t="s">
        <v>69</v>
      </c>
      <c r="B505" s="20" t="s">
        <v>70</v>
      </c>
      <c r="C505" s="3">
        <f>+C506+C507</f>
        <v>8589245.2799999993</v>
      </c>
      <c r="D505" s="3">
        <f t="shared" ref="D505:H505" si="433">+D506+D507</f>
        <v>0</v>
      </c>
      <c r="E505" s="3">
        <f t="shared" si="433"/>
        <v>8589245.2799999993</v>
      </c>
      <c r="F505" s="3">
        <f t="shared" si="433"/>
        <v>0</v>
      </c>
      <c r="G505" s="3">
        <f t="shared" si="433"/>
        <v>0</v>
      </c>
      <c r="H505" s="3">
        <f t="shared" si="433"/>
        <v>8589245.2799999993</v>
      </c>
    </row>
    <row r="506" spans="1:10" x14ac:dyDescent="0.25">
      <c r="A506" s="22" t="s">
        <v>73</v>
      </c>
      <c r="B506" s="23" t="s">
        <v>71</v>
      </c>
      <c r="C506" s="24">
        <v>0</v>
      </c>
      <c r="D506" s="24">
        <v>0</v>
      </c>
      <c r="E506" s="24">
        <f>+C506+D506</f>
        <v>0</v>
      </c>
      <c r="F506" s="24">
        <v>0</v>
      </c>
      <c r="G506" s="24">
        <f>+F506</f>
        <v>0</v>
      </c>
      <c r="H506" s="24">
        <f>+E506-F506</f>
        <v>0</v>
      </c>
    </row>
    <row r="507" spans="1:10" x14ac:dyDescent="0.25">
      <c r="A507" s="22" t="s">
        <v>74</v>
      </c>
      <c r="B507" s="23" t="s">
        <v>72</v>
      </c>
      <c r="C507" s="24">
        <v>8589245.2799999993</v>
      </c>
      <c r="D507" s="24">
        <v>0</v>
      </c>
      <c r="E507" s="24">
        <f t="shared" ref="E507" si="434">+C507+D507</f>
        <v>8589245.2799999993</v>
      </c>
      <c r="F507" s="24">
        <v>0</v>
      </c>
      <c r="G507" s="24">
        <f t="shared" ref="G507" si="435">+F507</f>
        <v>0</v>
      </c>
      <c r="H507" s="24">
        <f t="shared" ref="H507" si="436">+E507-F507</f>
        <v>8589245.2799999993</v>
      </c>
    </row>
    <row r="508" spans="1:10" s="21" customFormat="1" x14ac:dyDescent="0.25">
      <c r="A508" s="19" t="s">
        <v>352</v>
      </c>
      <c r="B508" s="20" t="s">
        <v>355</v>
      </c>
      <c r="C508" s="3">
        <f>+C509</f>
        <v>0</v>
      </c>
      <c r="D508" s="3">
        <f t="shared" ref="D508:H508" si="437">+D509</f>
        <v>0</v>
      </c>
      <c r="E508" s="3">
        <f t="shared" si="437"/>
        <v>0</v>
      </c>
      <c r="F508" s="3">
        <f t="shared" si="437"/>
        <v>0</v>
      </c>
      <c r="G508" s="3">
        <f t="shared" si="437"/>
        <v>0</v>
      </c>
      <c r="H508" s="3">
        <f t="shared" si="437"/>
        <v>0</v>
      </c>
    </row>
    <row r="509" spans="1:10" x14ac:dyDescent="0.25">
      <c r="A509" s="22" t="s">
        <v>353</v>
      </c>
      <c r="B509" s="23" t="s">
        <v>354</v>
      </c>
      <c r="C509" s="24">
        <v>0</v>
      </c>
      <c r="D509" s="24">
        <v>0</v>
      </c>
      <c r="E509" s="24">
        <f t="shared" ref="E509" si="438">+C509+D509</f>
        <v>0</v>
      </c>
      <c r="F509" s="24">
        <v>0</v>
      </c>
      <c r="G509" s="24">
        <f t="shared" ref="G509" si="439">+F509</f>
        <v>0</v>
      </c>
      <c r="H509" s="24">
        <f t="shared" ref="H509" si="440">+E509-F509</f>
        <v>0</v>
      </c>
    </row>
    <row r="510" spans="1:10" s="21" customFormat="1" x14ac:dyDescent="0.25">
      <c r="A510" s="19">
        <v>1.5</v>
      </c>
      <c r="B510" s="20" t="s">
        <v>12</v>
      </c>
      <c r="C510" s="3">
        <f>+C511</f>
        <v>0</v>
      </c>
      <c r="D510" s="3">
        <f t="shared" ref="D510:H510" si="441">+D511</f>
        <v>0</v>
      </c>
      <c r="E510" s="3">
        <f t="shared" si="441"/>
        <v>0</v>
      </c>
      <c r="F510" s="3">
        <f t="shared" si="441"/>
        <v>0</v>
      </c>
      <c r="G510" s="3">
        <f t="shared" si="441"/>
        <v>0</v>
      </c>
      <c r="H510" s="3">
        <f t="shared" si="441"/>
        <v>0</v>
      </c>
    </row>
    <row r="511" spans="1:10" x14ac:dyDescent="0.25">
      <c r="A511" s="22" t="s">
        <v>82</v>
      </c>
      <c r="B511" s="23" t="s">
        <v>12</v>
      </c>
      <c r="C511" s="24">
        <v>0</v>
      </c>
      <c r="D511" s="24">
        <v>0</v>
      </c>
      <c r="E511" s="24">
        <f t="shared" ref="E511" si="442">+C511+D511</f>
        <v>0</v>
      </c>
      <c r="F511" s="24">
        <v>0</v>
      </c>
      <c r="G511" s="24">
        <f t="shared" ref="G511" si="443">+F511</f>
        <v>0</v>
      </c>
      <c r="H511" s="24">
        <f t="shared" ref="H511" si="444">+E511-F511</f>
        <v>0</v>
      </c>
    </row>
    <row r="512" spans="1:10" s="21" customFormat="1" x14ac:dyDescent="0.25">
      <c r="A512" s="17">
        <v>3</v>
      </c>
      <c r="B512" s="18" t="s">
        <v>18</v>
      </c>
      <c r="C512" s="2">
        <f>+C515+C517+C519+C513</f>
        <v>2410754.7200000002</v>
      </c>
      <c r="D512" s="2">
        <f t="shared" ref="D512:H512" si="445">+D515+D517+D519+D513</f>
        <v>0</v>
      </c>
      <c r="E512" s="2">
        <f t="shared" si="445"/>
        <v>2410754.7200000002</v>
      </c>
      <c r="F512" s="2">
        <f t="shared" si="445"/>
        <v>427767.58</v>
      </c>
      <c r="G512" s="2">
        <f t="shared" si="445"/>
        <v>427767.58</v>
      </c>
      <c r="H512" s="2">
        <f t="shared" si="445"/>
        <v>1982987.14</v>
      </c>
    </row>
    <row r="513" spans="1:8" s="21" customFormat="1" x14ac:dyDescent="0.25">
      <c r="A513" s="19">
        <v>3.1</v>
      </c>
      <c r="B513" s="20" t="s">
        <v>19</v>
      </c>
      <c r="C513" s="3">
        <f>+C514</f>
        <v>0</v>
      </c>
      <c r="D513" s="3">
        <f t="shared" ref="D513:H513" si="446">+D514</f>
        <v>0</v>
      </c>
      <c r="E513" s="3">
        <f t="shared" si="446"/>
        <v>0</v>
      </c>
      <c r="F513" s="3">
        <f t="shared" si="446"/>
        <v>0</v>
      </c>
      <c r="G513" s="3">
        <f t="shared" si="446"/>
        <v>0</v>
      </c>
      <c r="H513" s="3">
        <f t="shared" si="446"/>
        <v>0</v>
      </c>
    </row>
    <row r="514" spans="1:8" x14ac:dyDescent="0.25">
      <c r="A514" s="22" t="s">
        <v>126</v>
      </c>
      <c r="B514" s="23" t="s">
        <v>128</v>
      </c>
      <c r="C514" s="24">
        <v>0</v>
      </c>
      <c r="D514" s="24">
        <v>0</v>
      </c>
      <c r="E514" s="24">
        <f t="shared" ref="E514" si="447">+C514+D514</f>
        <v>0</v>
      </c>
      <c r="F514" s="24">
        <v>0</v>
      </c>
      <c r="G514" s="24">
        <f t="shared" ref="G514" si="448">+F514</f>
        <v>0</v>
      </c>
      <c r="H514" s="24">
        <f t="shared" ref="H514" si="449">+E514-F514</f>
        <v>0</v>
      </c>
    </row>
    <row r="515" spans="1:8" s="21" customFormat="1" ht="30" x14ac:dyDescent="0.25">
      <c r="A515" s="19">
        <v>3.3</v>
      </c>
      <c r="B515" s="20" t="s">
        <v>41</v>
      </c>
      <c r="C515" s="3">
        <f>+C516</f>
        <v>410514.02</v>
      </c>
      <c r="D515" s="3">
        <f t="shared" ref="D515:H515" si="450">+D516</f>
        <v>0</v>
      </c>
      <c r="E515" s="3">
        <f t="shared" si="450"/>
        <v>410514.02</v>
      </c>
      <c r="F515" s="3">
        <f t="shared" si="450"/>
        <v>427767.58</v>
      </c>
      <c r="G515" s="3">
        <f t="shared" si="450"/>
        <v>427767.58</v>
      </c>
      <c r="H515" s="3">
        <f t="shared" si="450"/>
        <v>-17253.559999999998</v>
      </c>
    </row>
    <row r="516" spans="1:8" ht="30" x14ac:dyDescent="0.25">
      <c r="A516" s="22" t="s">
        <v>144</v>
      </c>
      <c r="B516" s="23" t="s">
        <v>151</v>
      </c>
      <c r="C516" s="24">
        <v>410514.02</v>
      </c>
      <c r="D516" s="24">
        <v>0</v>
      </c>
      <c r="E516" s="24">
        <f t="shared" ref="E516" si="451">+C516+D516</f>
        <v>410514.02</v>
      </c>
      <c r="F516" s="24">
        <v>427767.58</v>
      </c>
      <c r="G516" s="24">
        <f t="shared" ref="G516" si="452">+F516</f>
        <v>427767.58</v>
      </c>
      <c r="H516" s="24">
        <f t="shared" ref="H516" si="453">+E516-F516</f>
        <v>-17253.559999999998</v>
      </c>
    </row>
    <row r="517" spans="1:8" s="21" customFormat="1" x14ac:dyDescent="0.25">
      <c r="A517" s="19" t="s">
        <v>319</v>
      </c>
      <c r="B517" s="30" t="s">
        <v>42</v>
      </c>
      <c r="C517" s="3">
        <f>+C518</f>
        <v>240.7</v>
      </c>
      <c r="D517" s="3">
        <f t="shared" ref="D517:H517" si="454">+D518</f>
        <v>0</v>
      </c>
      <c r="E517" s="3">
        <f t="shared" si="454"/>
        <v>240.7</v>
      </c>
      <c r="F517" s="3">
        <f t="shared" si="454"/>
        <v>0</v>
      </c>
      <c r="G517" s="3">
        <f t="shared" si="454"/>
        <v>0</v>
      </c>
      <c r="H517" s="3">
        <f t="shared" si="454"/>
        <v>240.7</v>
      </c>
    </row>
    <row r="518" spans="1:8" x14ac:dyDescent="0.25">
      <c r="A518" s="22" t="s">
        <v>152</v>
      </c>
      <c r="B518" s="29" t="s">
        <v>154</v>
      </c>
      <c r="C518" s="24">
        <v>240.7</v>
      </c>
      <c r="D518" s="24">
        <v>0</v>
      </c>
      <c r="E518" s="24">
        <f t="shared" ref="E518" si="455">+C518+D518</f>
        <v>240.7</v>
      </c>
      <c r="F518" s="24">
        <v>0</v>
      </c>
      <c r="G518" s="24">
        <f t="shared" ref="G518" si="456">+F518</f>
        <v>0</v>
      </c>
      <c r="H518" s="24">
        <f t="shared" ref="H518" si="457">+E518-F518</f>
        <v>240.7</v>
      </c>
    </row>
    <row r="519" spans="1:8" s="21" customFormat="1" x14ac:dyDescent="0.25">
      <c r="A519" s="19" t="s">
        <v>320</v>
      </c>
      <c r="B519" s="30" t="s">
        <v>22</v>
      </c>
      <c r="C519" s="3">
        <f>+C520+C521</f>
        <v>2000000</v>
      </c>
      <c r="D519" s="3">
        <f t="shared" ref="D519:H519" si="458">+D520+D521</f>
        <v>0</v>
      </c>
      <c r="E519" s="3">
        <f t="shared" si="458"/>
        <v>2000000</v>
      </c>
      <c r="F519" s="3">
        <f t="shared" si="458"/>
        <v>0</v>
      </c>
      <c r="G519" s="3">
        <f t="shared" si="458"/>
        <v>0</v>
      </c>
      <c r="H519" s="3">
        <f t="shared" si="458"/>
        <v>2000000</v>
      </c>
    </row>
    <row r="520" spans="1:8" x14ac:dyDescent="0.25">
      <c r="A520" s="22" t="s">
        <v>174</v>
      </c>
      <c r="B520" s="29" t="s">
        <v>177</v>
      </c>
      <c r="C520" s="24">
        <v>0</v>
      </c>
      <c r="D520" s="24">
        <v>0</v>
      </c>
      <c r="E520" s="24">
        <f t="shared" ref="E520:E521" si="459">+C520+D520</f>
        <v>0</v>
      </c>
      <c r="F520" s="24">
        <v>0</v>
      </c>
      <c r="G520" s="24">
        <f t="shared" ref="G520:G521" si="460">+F520</f>
        <v>0</v>
      </c>
      <c r="H520" s="24">
        <f t="shared" ref="H520:H521" si="461">+E520-F520</f>
        <v>0</v>
      </c>
    </row>
    <row r="521" spans="1:8" x14ac:dyDescent="0.25">
      <c r="A521" s="22" t="s">
        <v>175</v>
      </c>
      <c r="B521" s="29" t="s">
        <v>178</v>
      </c>
      <c r="C521" s="24">
        <v>2000000</v>
      </c>
      <c r="D521" s="24">
        <v>0</v>
      </c>
      <c r="E521" s="24">
        <f t="shared" si="459"/>
        <v>2000000</v>
      </c>
      <c r="F521" s="24">
        <v>0</v>
      </c>
      <c r="G521" s="24">
        <f t="shared" si="460"/>
        <v>0</v>
      </c>
      <c r="H521" s="24">
        <f t="shared" si="461"/>
        <v>2000000</v>
      </c>
    </row>
    <row r="522" spans="1:8" x14ac:dyDescent="0.25">
      <c r="A522" s="22"/>
      <c r="C522" s="24"/>
      <c r="D522" s="24"/>
      <c r="E522" s="24"/>
      <c r="F522" s="24"/>
      <c r="G522" s="24"/>
      <c r="H522" s="24"/>
    </row>
    <row r="523" spans="1:8" ht="14.25" customHeight="1" x14ac:dyDescent="0.25">
      <c r="A523" s="22"/>
      <c r="C523" s="24"/>
      <c r="D523" s="24"/>
      <c r="E523" s="24"/>
      <c r="F523" s="24"/>
      <c r="G523" s="24"/>
      <c r="H523" s="24"/>
    </row>
    <row r="524" spans="1:8" s="16" customFormat="1" ht="15.75" x14ac:dyDescent="0.25">
      <c r="A524" s="13" t="s">
        <v>365</v>
      </c>
      <c r="B524" s="14"/>
      <c r="C524" s="1">
        <f>+C525</f>
        <v>0</v>
      </c>
      <c r="D524" s="1">
        <f t="shared" ref="D524:H524" si="462">+D525</f>
        <v>2000000</v>
      </c>
      <c r="E524" s="1">
        <f t="shared" si="462"/>
        <v>2000000</v>
      </c>
      <c r="F524" s="1">
        <f t="shared" si="462"/>
        <v>153700</v>
      </c>
      <c r="G524" s="1">
        <f t="shared" si="462"/>
        <v>153700</v>
      </c>
      <c r="H524" s="1">
        <f t="shared" si="462"/>
        <v>1846300</v>
      </c>
    </row>
    <row r="525" spans="1:8" x14ac:dyDescent="0.25">
      <c r="A525" s="17">
        <v>1</v>
      </c>
      <c r="B525" s="18" t="s">
        <v>9</v>
      </c>
      <c r="C525" s="2">
        <f>+C526+C532+C538+C529</f>
        <v>0</v>
      </c>
      <c r="D525" s="2">
        <f t="shared" ref="D525:H525" si="463">+D526+D532+D538+D529</f>
        <v>2000000</v>
      </c>
      <c r="E525" s="2">
        <f t="shared" si="463"/>
        <v>2000000</v>
      </c>
      <c r="F525" s="2">
        <f t="shared" si="463"/>
        <v>153700</v>
      </c>
      <c r="G525" s="2">
        <f t="shared" si="463"/>
        <v>153700</v>
      </c>
      <c r="H525" s="2">
        <f t="shared" si="463"/>
        <v>1846300</v>
      </c>
    </row>
    <row r="526" spans="1:8" s="21" customFormat="1" ht="30" x14ac:dyDescent="0.25">
      <c r="A526" s="19">
        <v>1.1000000000000001</v>
      </c>
      <c r="B526" s="20" t="s">
        <v>35</v>
      </c>
      <c r="C526" s="3">
        <f>+C527+C528</f>
        <v>0</v>
      </c>
      <c r="D526" s="3">
        <f>+D527+D528</f>
        <v>1500000</v>
      </c>
      <c r="E526" s="3">
        <f t="shared" ref="E526:H526" si="464">+E527+E528</f>
        <v>1500000</v>
      </c>
      <c r="F526" s="3">
        <f t="shared" si="464"/>
        <v>0</v>
      </c>
      <c r="G526" s="3">
        <f t="shared" si="464"/>
        <v>0</v>
      </c>
      <c r="H526" s="3">
        <f t="shared" si="464"/>
        <v>1500000</v>
      </c>
    </row>
    <row r="527" spans="1:8" x14ac:dyDescent="0.25">
      <c r="A527" s="22" t="s">
        <v>62</v>
      </c>
      <c r="B527" s="23" t="s">
        <v>63</v>
      </c>
      <c r="C527" s="24">
        <v>0</v>
      </c>
      <c r="D527" s="24">
        <v>0</v>
      </c>
      <c r="E527" s="24">
        <f t="shared" ref="E527:E528" si="465">+C527+D527</f>
        <v>0</v>
      </c>
      <c r="F527" s="24">
        <v>0</v>
      </c>
      <c r="G527" s="24">
        <f t="shared" ref="G527:G528" si="466">+F527</f>
        <v>0</v>
      </c>
      <c r="H527" s="24">
        <f t="shared" ref="H527:H528" si="467">+E527-F527</f>
        <v>0</v>
      </c>
    </row>
    <row r="528" spans="1:8" x14ac:dyDescent="0.25">
      <c r="A528" s="22" t="s">
        <v>64</v>
      </c>
      <c r="B528" s="23" t="s">
        <v>65</v>
      </c>
      <c r="C528" s="24">
        <v>0</v>
      </c>
      <c r="D528" s="24">
        <v>1500000</v>
      </c>
      <c r="E528" s="24">
        <f t="shared" si="465"/>
        <v>1500000</v>
      </c>
      <c r="F528" s="24">
        <v>0</v>
      </c>
      <c r="G528" s="24">
        <f t="shared" si="466"/>
        <v>0</v>
      </c>
      <c r="H528" s="24">
        <f t="shared" si="467"/>
        <v>1500000</v>
      </c>
    </row>
    <row r="529" spans="1:8" s="21" customFormat="1" ht="30" x14ac:dyDescent="0.25">
      <c r="A529" s="19">
        <v>1.2</v>
      </c>
      <c r="B529" s="20" t="s">
        <v>36</v>
      </c>
      <c r="C529" s="3">
        <f>+C531+C530</f>
        <v>0</v>
      </c>
      <c r="D529" s="3">
        <f>+D531+D530</f>
        <v>500000</v>
      </c>
      <c r="E529" s="3">
        <f t="shared" ref="E529:H529" si="468">+E531+E530</f>
        <v>500000</v>
      </c>
      <c r="F529" s="3">
        <f t="shared" si="468"/>
        <v>153409</v>
      </c>
      <c r="G529" s="3">
        <f t="shared" si="468"/>
        <v>153409</v>
      </c>
      <c r="H529" s="3">
        <f t="shared" si="468"/>
        <v>346591</v>
      </c>
    </row>
    <row r="530" spans="1:8" x14ac:dyDescent="0.25">
      <c r="A530" s="22" t="s">
        <v>66</v>
      </c>
      <c r="B530" s="23" t="s">
        <v>252</v>
      </c>
      <c r="C530" s="24">
        <v>0</v>
      </c>
      <c r="D530" s="24">
        <v>0</v>
      </c>
      <c r="E530" s="24">
        <f t="shared" ref="E530:E531" si="469">+C530+D530</f>
        <v>0</v>
      </c>
      <c r="F530" s="24">
        <v>0</v>
      </c>
      <c r="G530" s="24">
        <f t="shared" ref="G530:G531" si="470">+F530</f>
        <v>0</v>
      </c>
      <c r="H530" s="24">
        <f t="shared" ref="H530:H531" si="471">+E530-F530</f>
        <v>0</v>
      </c>
    </row>
    <row r="531" spans="1:8" x14ac:dyDescent="0.25">
      <c r="A531" s="22" t="s">
        <v>67</v>
      </c>
      <c r="B531" s="23" t="s">
        <v>68</v>
      </c>
      <c r="C531" s="24">
        <v>0</v>
      </c>
      <c r="D531" s="24">
        <v>500000</v>
      </c>
      <c r="E531" s="24">
        <f t="shared" si="469"/>
        <v>500000</v>
      </c>
      <c r="F531" s="24">
        <v>153409</v>
      </c>
      <c r="G531" s="24">
        <f t="shared" si="470"/>
        <v>153409</v>
      </c>
      <c r="H531" s="24">
        <f t="shared" si="471"/>
        <v>346591</v>
      </c>
    </row>
    <row r="532" spans="1:8" s="21" customFormat="1" x14ac:dyDescent="0.25">
      <c r="A532" s="19">
        <v>1.3</v>
      </c>
      <c r="B532" s="20" t="s">
        <v>10</v>
      </c>
      <c r="C532" s="3">
        <f>+C533+C536+C537</f>
        <v>0</v>
      </c>
      <c r="D532" s="3">
        <f>+D533+D536+D537</f>
        <v>0</v>
      </c>
      <c r="E532" s="3">
        <f t="shared" ref="E532:H532" si="472">+E533+E536+E537</f>
        <v>0</v>
      </c>
      <c r="F532" s="3">
        <f t="shared" si="472"/>
        <v>291</v>
      </c>
      <c r="G532" s="3">
        <f t="shared" si="472"/>
        <v>291</v>
      </c>
      <c r="H532" s="3">
        <f t="shared" si="472"/>
        <v>-291</v>
      </c>
    </row>
    <row r="533" spans="1:8" s="21" customFormat="1" ht="30" x14ac:dyDescent="0.25">
      <c r="A533" s="25" t="s">
        <v>69</v>
      </c>
      <c r="B533" s="20" t="s">
        <v>70</v>
      </c>
      <c r="C533" s="3">
        <v>0</v>
      </c>
      <c r="D533" s="3">
        <v>0</v>
      </c>
      <c r="E533" s="3">
        <f t="shared" ref="E533:H533" si="473">+E534+E535</f>
        <v>0</v>
      </c>
      <c r="F533" s="3">
        <v>0</v>
      </c>
      <c r="G533" s="3">
        <f t="shared" si="473"/>
        <v>0</v>
      </c>
      <c r="H533" s="3">
        <f t="shared" si="473"/>
        <v>0</v>
      </c>
    </row>
    <row r="534" spans="1:8" x14ac:dyDescent="0.25">
      <c r="A534" s="22" t="s">
        <v>73</v>
      </c>
      <c r="B534" s="23" t="s">
        <v>71</v>
      </c>
      <c r="C534" s="24">
        <v>0</v>
      </c>
      <c r="D534" s="24">
        <v>0</v>
      </c>
      <c r="E534" s="24">
        <f t="shared" ref="E534:E536" si="474">+C534+D534</f>
        <v>0</v>
      </c>
      <c r="F534" s="24">
        <v>0</v>
      </c>
      <c r="G534" s="24">
        <f t="shared" ref="G534:G536" si="475">+F534</f>
        <v>0</v>
      </c>
      <c r="H534" s="24">
        <f t="shared" ref="H534:H536" si="476">+E534-F534</f>
        <v>0</v>
      </c>
    </row>
    <row r="535" spans="1:8" x14ac:dyDescent="0.25">
      <c r="A535" s="22" t="s">
        <v>74</v>
      </c>
      <c r="B535" s="23" t="s">
        <v>72</v>
      </c>
      <c r="C535" s="24">
        <v>0</v>
      </c>
      <c r="D535" s="24">
        <v>0</v>
      </c>
      <c r="E535" s="24">
        <f t="shared" si="474"/>
        <v>0</v>
      </c>
      <c r="F535" s="24">
        <v>0</v>
      </c>
      <c r="G535" s="24">
        <f t="shared" si="475"/>
        <v>0</v>
      </c>
      <c r="H535" s="24">
        <f t="shared" si="476"/>
        <v>0</v>
      </c>
    </row>
    <row r="536" spans="1:8" x14ac:dyDescent="0.25">
      <c r="A536" s="22" t="s">
        <v>75</v>
      </c>
      <c r="B536" s="23" t="s">
        <v>239</v>
      </c>
      <c r="C536" s="24">
        <v>0</v>
      </c>
      <c r="D536" s="24">
        <v>0</v>
      </c>
      <c r="E536" s="24">
        <f t="shared" si="474"/>
        <v>0</v>
      </c>
      <c r="F536" s="24">
        <v>291</v>
      </c>
      <c r="G536" s="24">
        <f t="shared" si="475"/>
        <v>291</v>
      </c>
      <c r="H536" s="24">
        <f t="shared" si="476"/>
        <v>-291</v>
      </c>
    </row>
    <row r="537" spans="1:8" x14ac:dyDescent="0.25">
      <c r="A537" s="22" t="s">
        <v>77</v>
      </c>
      <c r="B537" s="23" t="s">
        <v>294</v>
      </c>
      <c r="C537" s="24">
        <v>0</v>
      </c>
      <c r="D537" s="24">
        <v>0</v>
      </c>
      <c r="E537" s="24">
        <f>+C537+D537</f>
        <v>0</v>
      </c>
      <c r="F537" s="24">
        <v>0</v>
      </c>
      <c r="G537" s="24">
        <f>+F537</f>
        <v>0</v>
      </c>
      <c r="H537" s="24">
        <f>+E537-F537</f>
        <v>0</v>
      </c>
    </row>
    <row r="538" spans="1:8" s="21" customFormat="1" x14ac:dyDescent="0.25">
      <c r="A538" s="19">
        <v>1.5</v>
      </c>
      <c r="B538" s="20" t="s">
        <v>12</v>
      </c>
      <c r="C538" s="3">
        <f>+C539</f>
        <v>0</v>
      </c>
      <c r="D538" s="3">
        <f>+D539</f>
        <v>0</v>
      </c>
      <c r="E538" s="3">
        <f t="shared" ref="E538:H538" si="477">+E539</f>
        <v>0</v>
      </c>
      <c r="F538" s="3">
        <f t="shared" si="477"/>
        <v>0</v>
      </c>
      <c r="G538" s="3">
        <f t="shared" si="477"/>
        <v>0</v>
      </c>
      <c r="H538" s="3">
        <f t="shared" si="477"/>
        <v>0</v>
      </c>
    </row>
    <row r="539" spans="1:8" x14ac:dyDescent="0.25">
      <c r="A539" s="22" t="s">
        <v>82</v>
      </c>
      <c r="B539" s="23" t="s">
        <v>12</v>
      </c>
      <c r="C539" s="24">
        <v>0</v>
      </c>
      <c r="D539" s="24">
        <v>0</v>
      </c>
      <c r="E539" s="24">
        <f>+C539+D539</f>
        <v>0</v>
      </c>
      <c r="F539" s="24">
        <v>0</v>
      </c>
      <c r="G539" s="24">
        <f>+F539</f>
        <v>0</v>
      </c>
      <c r="H539" s="24">
        <f>+E539-F539</f>
        <v>0</v>
      </c>
    </row>
    <row r="540" spans="1:8" ht="14.25" customHeight="1" x14ac:dyDescent="0.25">
      <c r="A540" s="22"/>
      <c r="C540" s="24"/>
      <c r="D540" s="24"/>
      <c r="E540" s="24"/>
      <c r="F540" s="24"/>
      <c r="G540" s="24"/>
      <c r="H540" s="24"/>
    </row>
    <row r="541" spans="1:8" x14ac:dyDescent="0.25">
      <c r="A541" s="19"/>
      <c r="B541" s="20" t="s">
        <v>57</v>
      </c>
      <c r="C541" s="27">
        <f>+C8+C165+C210+C253+C327+C335+C347+C365+C376+C425+C434+C499+C453+C483+C524+C491</f>
        <v>451937423</v>
      </c>
      <c r="D541" s="27">
        <f t="shared" ref="D541:H541" si="478">+D8+D165+D210+D253+D327+D335+D347+D365+D376+D425+D434+D499+D453+D483+D524+D491</f>
        <v>2241312.2000000011</v>
      </c>
      <c r="E541" s="27">
        <f t="shared" si="478"/>
        <v>454178735.19999999</v>
      </c>
      <c r="F541" s="27">
        <f t="shared" si="478"/>
        <v>200898245.21000004</v>
      </c>
      <c r="G541" s="27">
        <f t="shared" si="478"/>
        <v>196457867.69</v>
      </c>
      <c r="H541" s="27">
        <f t="shared" si="478"/>
        <v>252119613.60999995</v>
      </c>
    </row>
    <row r="542" spans="1:8" x14ac:dyDescent="0.25">
      <c r="A542" s="19"/>
      <c r="C542" s="34"/>
      <c r="E542" s="42"/>
      <c r="F542" s="42"/>
      <c r="G542" s="42"/>
      <c r="H542" s="34"/>
    </row>
    <row r="543" spans="1:8" x14ac:dyDescent="0.25">
      <c r="A543" s="19"/>
      <c r="C543" s="34"/>
      <c r="E543" s="41"/>
      <c r="F543" s="41"/>
      <c r="G543" s="41"/>
      <c r="H543" s="34"/>
    </row>
    <row r="544" spans="1:8" x14ac:dyDescent="0.25">
      <c r="A544" s="19"/>
      <c r="C544" s="34"/>
      <c r="F544" s="34"/>
    </row>
    <row r="545" spans="1:6" x14ac:dyDescent="0.25">
      <c r="A545" s="19"/>
      <c r="F545" s="34"/>
    </row>
    <row r="546" spans="1:6" x14ac:dyDescent="0.25">
      <c r="A546" s="19"/>
    </row>
    <row r="547" spans="1:6" x14ac:dyDescent="0.25">
      <c r="A547" s="19"/>
    </row>
    <row r="548" spans="1:6" x14ac:dyDescent="0.25">
      <c r="A548" s="19"/>
    </row>
    <row r="549" spans="1:6" x14ac:dyDescent="0.25">
      <c r="A549" s="19"/>
    </row>
    <row r="550" spans="1:6" x14ac:dyDescent="0.25">
      <c r="A550" s="19"/>
    </row>
    <row r="551" spans="1:6" x14ac:dyDescent="0.25">
      <c r="A551" s="19"/>
    </row>
    <row r="552" spans="1:6" x14ac:dyDescent="0.25">
      <c r="A552" s="19"/>
    </row>
    <row r="553" spans="1:6" x14ac:dyDescent="0.25">
      <c r="A553" s="19"/>
    </row>
    <row r="554" spans="1:6" x14ac:dyDescent="0.25">
      <c r="A554" s="19"/>
    </row>
    <row r="555" spans="1:6" x14ac:dyDescent="0.25">
      <c r="A555" s="19"/>
    </row>
    <row r="556" spans="1:6" x14ac:dyDescent="0.25">
      <c r="A556" s="19"/>
    </row>
    <row r="557" spans="1:6" x14ac:dyDescent="0.25">
      <c r="A557" s="19"/>
    </row>
    <row r="558" spans="1:6" x14ac:dyDescent="0.25">
      <c r="A558" s="19"/>
    </row>
    <row r="559" spans="1:6" x14ac:dyDescent="0.25">
      <c r="A559" s="19"/>
    </row>
    <row r="560" spans="1:6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</sheetData>
  <mergeCells count="15">
    <mergeCell ref="A499:B499"/>
    <mergeCell ref="A425:B425"/>
    <mergeCell ref="A483:B483"/>
    <mergeCell ref="A253:B253"/>
    <mergeCell ref="A327:B327"/>
    <mergeCell ref="A335:B335"/>
    <mergeCell ref="A434:B434"/>
    <mergeCell ref="A491:B491"/>
    <mergeCell ref="A2:H2"/>
    <mergeCell ref="A3:H3"/>
    <mergeCell ref="A1:H1"/>
    <mergeCell ref="A347:B347"/>
    <mergeCell ref="A365:B365"/>
    <mergeCell ref="B4:B6"/>
    <mergeCell ref="A4:A6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 MAR</vt:lpstr>
      <vt:lpstr>'ENE- MAR'!Área_de_impresión</vt:lpstr>
      <vt:lpstr>'ENE- MAR'!Títulos_a_imprimir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Amalia Tellez</cp:lastModifiedBy>
  <cp:lastPrinted>2020-07-08T22:29:39Z</cp:lastPrinted>
  <dcterms:created xsi:type="dcterms:W3CDTF">2017-04-25T21:14:33Z</dcterms:created>
  <dcterms:modified xsi:type="dcterms:W3CDTF">2020-07-08T22:29:44Z</dcterms:modified>
</cp:coreProperties>
</file>