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45" windowWidth="24240" windowHeight="6945"/>
  </bookViews>
  <sheets>
    <sheet name="ENE- MAR" sheetId="14" r:id="rId1"/>
  </sheets>
  <definedNames>
    <definedName name="_xlnm.Print_Area" localSheetId="0">'ENE- MAR'!$A$1:$O$472</definedName>
    <definedName name="_xlnm.Print_Titles" localSheetId="0">'ENE- MAR'!$1:$4</definedName>
  </definedNames>
  <calcPr calcId="145621"/>
</workbook>
</file>

<file path=xl/calcChain.xml><?xml version="1.0" encoding="utf-8"?>
<calcChain xmlns="http://schemas.openxmlformats.org/spreadsheetml/2006/main">
  <c r="O6" i="14" l="1"/>
  <c r="N6" i="14"/>
  <c r="J6" i="14"/>
  <c r="I6" i="14"/>
  <c r="H6" i="14"/>
  <c r="G6" i="14"/>
  <c r="F6" i="14"/>
  <c r="E6" i="14"/>
  <c r="D6" i="14"/>
  <c r="C6" i="14"/>
  <c r="N410" i="14"/>
  <c r="N413" i="14"/>
  <c r="J407" i="14"/>
  <c r="D451" i="14"/>
  <c r="E451" i="14"/>
  <c r="F451" i="14"/>
  <c r="G451" i="14"/>
  <c r="H451" i="14"/>
  <c r="I451" i="14"/>
  <c r="J451" i="14"/>
  <c r="K451" i="14"/>
  <c r="L451" i="14"/>
  <c r="M451" i="14"/>
  <c r="C451" i="14"/>
  <c r="E415" i="14"/>
  <c r="F415" i="14"/>
  <c r="H415" i="14"/>
  <c r="K415" i="14"/>
  <c r="L415" i="14"/>
  <c r="M415" i="14"/>
  <c r="C415" i="14"/>
  <c r="N418" i="14"/>
  <c r="O418" i="14" s="1"/>
  <c r="O417" i="14" s="1"/>
  <c r="O416" i="14" s="1"/>
  <c r="O415" i="14" s="1"/>
  <c r="M417" i="14"/>
  <c r="M416" i="14" s="1"/>
  <c r="L417" i="14"/>
  <c r="K417" i="14"/>
  <c r="K416" i="14" s="1"/>
  <c r="J417" i="14"/>
  <c r="J416" i="14" s="1"/>
  <c r="J415" i="14" s="1"/>
  <c r="I417" i="14"/>
  <c r="I416" i="14" s="1"/>
  <c r="I415" i="14" s="1"/>
  <c r="H417" i="14"/>
  <c r="G417" i="14"/>
  <c r="G416" i="14" s="1"/>
  <c r="G415" i="14" s="1"/>
  <c r="F417" i="14"/>
  <c r="E417" i="14"/>
  <c r="E416" i="14" s="1"/>
  <c r="D417" i="14"/>
  <c r="C417" i="14"/>
  <c r="C416" i="14" s="1"/>
  <c r="L416" i="14"/>
  <c r="H416" i="14"/>
  <c r="F416" i="14"/>
  <c r="D416" i="14"/>
  <c r="D415" i="14" s="1"/>
  <c r="C427" i="14"/>
  <c r="C431" i="14"/>
  <c r="C295" i="14"/>
  <c r="C173" i="14"/>
  <c r="C171" i="14"/>
  <c r="C170" i="14"/>
  <c r="C157" i="14"/>
  <c r="O413" i="14"/>
  <c r="E427" i="14"/>
  <c r="F427" i="14"/>
  <c r="G427" i="14"/>
  <c r="H427" i="14"/>
  <c r="I427" i="14"/>
  <c r="K427" i="14"/>
  <c r="L427" i="14"/>
  <c r="M427" i="14"/>
  <c r="D427" i="14"/>
  <c r="E431" i="14"/>
  <c r="F431" i="14"/>
  <c r="G431" i="14"/>
  <c r="H431" i="14"/>
  <c r="I431" i="14"/>
  <c r="J431" i="14"/>
  <c r="K431" i="14"/>
  <c r="L431" i="14"/>
  <c r="M431" i="14"/>
  <c r="D431" i="14"/>
  <c r="J428" i="14"/>
  <c r="J427" i="14" s="1"/>
  <c r="O410" i="14"/>
  <c r="O409" i="14" s="1"/>
  <c r="O408" i="14" s="1"/>
  <c r="E409" i="14"/>
  <c r="E408" i="14" s="1"/>
  <c r="F409" i="14"/>
  <c r="F408" i="14" s="1"/>
  <c r="G409" i="14"/>
  <c r="G408" i="14" s="1"/>
  <c r="H409" i="14"/>
  <c r="H408" i="14" s="1"/>
  <c r="I409" i="14"/>
  <c r="I408" i="14" s="1"/>
  <c r="J409" i="14"/>
  <c r="J408" i="14" s="1"/>
  <c r="K409" i="14"/>
  <c r="K408" i="14" s="1"/>
  <c r="L409" i="14"/>
  <c r="L408" i="14" s="1"/>
  <c r="M409" i="14"/>
  <c r="M408" i="14" s="1"/>
  <c r="N409" i="14"/>
  <c r="N408" i="14" s="1"/>
  <c r="D409" i="14"/>
  <c r="D408" i="14" s="1"/>
  <c r="I413" i="14"/>
  <c r="E360" i="14"/>
  <c r="F360" i="14"/>
  <c r="G360" i="14"/>
  <c r="H360" i="14"/>
  <c r="I360" i="14"/>
  <c r="J360" i="14"/>
  <c r="K360" i="14"/>
  <c r="L360" i="14"/>
  <c r="M360" i="14"/>
  <c r="D360" i="14"/>
  <c r="J372" i="14"/>
  <c r="N361" i="14"/>
  <c r="O361" i="14" s="1"/>
  <c r="I372" i="14"/>
  <c r="E367" i="14"/>
  <c r="F367" i="14"/>
  <c r="G367" i="14"/>
  <c r="H367" i="14"/>
  <c r="I367" i="14"/>
  <c r="J367" i="14"/>
  <c r="K367" i="14"/>
  <c r="L367" i="14"/>
  <c r="M367" i="14"/>
  <c r="D367" i="14"/>
  <c r="N368" i="14"/>
  <c r="N367" i="14" s="1"/>
  <c r="N417" i="14" l="1"/>
  <c r="N416" i="14" s="1"/>
  <c r="N415" i="14" s="1"/>
  <c r="O368" i="14"/>
  <c r="O367" i="14" s="1"/>
  <c r="J296" i="14" l="1"/>
  <c r="I296" i="14"/>
  <c r="H296" i="14"/>
  <c r="N279" i="14"/>
  <c r="O279" i="14" s="1"/>
  <c r="D272" i="14"/>
  <c r="D271" i="14" s="1"/>
  <c r="J273" i="14"/>
  <c r="I273" i="14"/>
  <c r="H273" i="14"/>
  <c r="J265" i="14"/>
  <c r="I265" i="14"/>
  <c r="H265" i="14"/>
  <c r="D184" i="14"/>
  <c r="D183" i="14" s="1"/>
  <c r="E184" i="14"/>
  <c r="E183" i="14" s="1"/>
  <c r="F184" i="14"/>
  <c r="F183" i="14" s="1"/>
  <c r="G184" i="14"/>
  <c r="G183" i="14" s="1"/>
  <c r="H184" i="14"/>
  <c r="H183" i="14" s="1"/>
  <c r="I184" i="14"/>
  <c r="I183" i="14" s="1"/>
  <c r="J184" i="14"/>
  <c r="J183" i="14" s="1"/>
  <c r="K184" i="14"/>
  <c r="K183" i="14" s="1"/>
  <c r="L184" i="14"/>
  <c r="L183" i="14" s="1"/>
  <c r="M184" i="14"/>
  <c r="M183" i="14" s="1"/>
  <c r="C184" i="14"/>
  <c r="C183" i="14" s="1"/>
  <c r="N161" i="14"/>
  <c r="O161" i="14" s="1"/>
  <c r="M160" i="14"/>
  <c r="L160" i="14"/>
  <c r="K160" i="14"/>
  <c r="J160" i="14"/>
  <c r="I160" i="14"/>
  <c r="H160" i="14"/>
  <c r="G160" i="14"/>
  <c r="F160" i="14"/>
  <c r="E160" i="14"/>
  <c r="D160" i="14"/>
  <c r="C160" i="14"/>
  <c r="C126" i="14"/>
  <c r="D124" i="14"/>
  <c r="E124" i="14"/>
  <c r="F124" i="14"/>
  <c r="G124" i="14"/>
  <c r="H124" i="14"/>
  <c r="I124" i="14"/>
  <c r="J124" i="14"/>
  <c r="K124" i="14"/>
  <c r="L124" i="14"/>
  <c r="M124" i="14"/>
  <c r="C124" i="14"/>
  <c r="N125" i="14"/>
  <c r="N124" i="14" s="1"/>
  <c r="N10" i="14"/>
  <c r="O10" i="14" s="1"/>
  <c r="N9" i="14"/>
  <c r="O9" i="14" s="1"/>
  <c r="D110" i="14"/>
  <c r="D109" i="14" s="1"/>
  <c r="E110" i="14"/>
  <c r="F110" i="14"/>
  <c r="G110" i="14"/>
  <c r="H110" i="14"/>
  <c r="I110" i="14"/>
  <c r="J110" i="14"/>
  <c r="K110" i="14"/>
  <c r="L110" i="14"/>
  <c r="M110" i="14"/>
  <c r="C110" i="14"/>
  <c r="D103" i="14"/>
  <c r="E103" i="14"/>
  <c r="F103" i="14"/>
  <c r="G103" i="14"/>
  <c r="H103" i="14"/>
  <c r="I103" i="14"/>
  <c r="J103" i="14"/>
  <c r="K103" i="14"/>
  <c r="L103" i="14"/>
  <c r="M103" i="14"/>
  <c r="C103" i="14"/>
  <c r="D101" i="14"/>
  <c r="E101" i="14"/>
  <c r="F101" i="14"/>
  <c r="G101" i="14"/>
  <c r="H101" i="14"/>
  <c r="I101" i="14"/>
  <c r="J101" i="14"/>
  <c r="K101" i="14"/>
  <c r="L101" i="14"/>
  <c r="M101" i="14"/>
  <c r="C101" i="14"/>
  <c r="D97" i="14"/>
  <c r="E97" i="14"/>
  <c r="F97" i="14"/>
  <c r="G97" i="14"/>
  <c r="H97" i="14"/>
  <c r="I97" i="14"/>
  <c r="J97" i="14"/>
  <c r="K97" i="14"/>
  <c r="L97" i="14"/>
  <c r="M97" i="14"/>
  <c r="C97" i="14"/>
  <c r="D94" i="14"/>
  <c r="E94" i="14"/>
  <c r="F94" i="14"/>
  <c r="G94" i="14"/>
  <c r="H94" i="14"/>
  <c r="I94" i="14"/>
  <c r="J94" i="14"/>
  <c r="K94" i="14"/>
  <c r="L94" i="14"/>
  <c r="M94" i="14"/>
  <c r="C94" i="14"/>
  <c r="C85" i="14"/>
  <c r="D85" i="14"/>
  <c r="E85" i="14"/>
  <c r="F85" i="14"/>
  <c r="G85" i="14"/>
  <c r="H85" i="14"/>
  <c r="I85" i="14"/>
  <c r="J85" i="14"/>
  <c r="K85" i="14"/>
  <c r="L85" i="14"/>
  <c r="M85" i="14"/>
  <c r="C72" i="14"/>
  <c r="D72" i="14"/>
  <c r="E72" i="14"/>
  <c r="F72" i="14"/>
  <c r="G72" i="14"/>
  <c r="H72" i="14"/>
  <c r="I72" i="14"/>
  <c r="J72" i="14"/>
  <c r="K72" i="14"/>
  <c r="L72" i="14"/>
  <c r="M72" i="14"/>
  <c r="D65" i="14"/>
  <c r="E65" i="14"/>
  <c r="F65" i="14"/>
  <c r="G65" i="14"/>
  <c r="H65" i="14"/>
  <c r="I65" i="14"/>
  <c r="J65" i="14"/>
  <c r="K65" i="14"/>
  <c r="L65" i="14"/>
  <c r="M65" i="14"/>
  <c r="C65" i="14"/>
  <c r="D62" i="14"/>
  <c r="E62" i="14"/>
  <c r="F62" i="14"/>
  <c r="G62" i="14"/>
  <c r="H62" i="14"/>
  <c r="I62" i="14"/>
  <c r="J62" i="14"/>
  <c r="K62" i="14"/>
  <c r="L62" i="14"/>
  <c r="M62" i="14"/>
  <c r="C62" i="14"/>
  <c r="D41" i="14"/>
  <c r="E41" i="14"/>
  <c r="F41" i="14"/>
  <c r="G41" i="14"/>
  <c r="H41" i="14"/>
  <c r="I41" i="14"/>
  <c r="J41" i="14"/>
  <c r="K41" i="14"/>
  <c r="L41" i="14"/>
  <c r="M41" i="14"/>
  <c r="C41" i="14"/>
  <c r="D35" i="14"/>
  <c r="E35" i="14"/>
  <c r="F35" i="14"/>
  <c r="G35" i="14"/>
  <c r="H35" i="14"/>
  <c r="I35" i="14"/>
  <c r="J35" i="14"/>
  <c r="K35" i="14"/>
  <c r="L35" i="14"/>
  <c r="M35" i="14"/>
  <c r="C35" i="14"/>
  <c r="D29" i="14"/>
  <c r="E29" i="14"/>
  <c r="F29" i="14"/>
  <c r="G29" i="14"/>
  <c r="H29" i="14"/>
  <c r="I29" i="14"/>
  <c r="J29" i="14"/>
  <c r="K29" i="14"/>
  <c r="L29" i="14"/>
  <c r="M29" i="14"/>
  <c r="C29" i="14"/>
  <c r="D27" i="14"/>
  <c r="E27" i="14"/>
  <c r="F27" i="14"/>
  <c r="G27" i="14"/>
  <c r="H27" i="14"/>
  <c r="I27" i="14"/>
  <c r="J27" i="14"/>
  <c r="K27" i="14"/>
  <c r="L27" i="14"/>
  <c r="M27" i="14"/>
  <c r="C27" i="14"/>
  <c r="D22" i="14"/>
  <c r="E22" i="14"/>
  <c r="F22" i="14"/>
  <c r="G22" i="14"/>
  <c r="H22" i="14"/>
  <c r="I22" i="14"/>
  <c r="J22" i="14"/>
  <c r="K22" i="14"/>
  <c r="L22" i="14"/>
  <c r="M22" i="14"/>
  <c r="C22" i="14"/>
  <c r="D18" i="14"/>
  <c r="E18" i="14"/>
  <c r="F18" i="14"/>
  <c r="G18" i="14"/>
  <c r="H18" i="14"/>
  <c r="I18" i="14"/>
  <c r="J18" i="14"/>
  <c r="K18" i="14"/>
  <c r="L18" i="14"/>
  <c r="M18" i="14"/>
  <c r="C18" i="14"/>
  <c r="D448" i="14"/>
  <c r="D442" i="14"/>
  <c r="D439" i="14"/>
  <c r="D436" i="14"/>
  <c r="D429" i="14"/>
  <c r="D426" i="14" s="1"/>
  <c r="D423" i="14"/>
  <c r="D422" i="14" s="1"/>
  <c r="D421" i="14" s="1"/>
  <c r="D412" i="14"/>
  <c r="D411" i="14" s="1"/>
  <c r="D407" i="14" s="1"/>
  <c r="D404" i="14"/>
  <c r="D402" i="14"/>
  <c r="D400" i="14"/>
  <c r="D398" i="14"/>
  <c r="D395" i="14"/>
  <c r="D394" i="14" s="1"/>
  <c r="D389" i="14"/>
  <c r="D388" i="14" s="1"/>
  <c r="D385" i="14"/>
  <c r="D382" i="14"/>
  <c r="D379" i="14"/>
  <c r="D374" i="14"/>
  <c r="D373" i="14" s="1"/>
  <c r="D371" i="14"/>
  <c r="D369" i="14"/>
  <c r="D363" i="14"/>
  <c r="D359" i="14" s="1"/>
  <c r="D351" i="14"/>
  <c r="D350" i="14" s="1"/>
  <c r="D349" i="14" s="1"/>
  <c r="D345" i="14"/>
  <c r="D344" i="14" s="1"/>
  <c r="D341" i="14"/>
  <c r="D340" i="14" s="1"/>
  <c r="D338" i="14"/>
  <c r="D336" i="14"/>
  <c r="D333" i="14"/>
  <c r="D331" i="14"/>
  <c r="D325" i="14"/>
  <c r="D322" i="14"/>
  <c r="D319" i="14"/>
  <c r="D317" i="14"/>
  <c r="D315" i="14"/>
  <c r="D311" i="14"/>
  <c r="D308" i="14"/>
  <c r="D302" i="14"/>
  <c r="D295" i="14"/>
  <c r="D294" i="14" s="1"/>
  <c r="D293" i="14" s="1"/>
  <c r="D290" i="14"/>
  <c r="D288" i="14"/>
  <c r="D285" i="14"/>
  <c r="D282" i="14"/>
  <c r="D277" i="14"/>
  <c r="D267" i="14"/>
  <c r="D266" i="14" s="1"/>
  <c r="D264" i="14"/>
  <c r="D263" i="14" s="1"/>
  <c r="D256" i="14"/>
  <c r="D255" i="14" s="1"/>
  <c r="D252" i="14"/>
  <c r="D250" i="14"/>
  <c r="D248" i="14"/>
  <c r="D245" i="14"/>
  <c r="D242" i="14"/>
  <c r="D238" i="14"/>
  <c r="D236" i="14"/>
  <c r="D228" i="14"/>
  <c r="D226" i="14"/>
  <c r="D221" i="14"/>
  <c r="D219" i="14"/>
  <c r="D216" i="14"/>
  <c r="D211" i="14"/>
  <c r="D208" i="14"/>
  <c r="D206" i="14"/>
  <c r="D204" i="14"/>
  <c r="D199" i="14"/>
  <c r="D193" i="14"/>
  <c r="D190" i="14"/>
  <c r="D189" i="14" s="1"/>
  <c r="D181" i="14"/>
  <c r="D179" i="14"/>
  <c r="D176" i="14"/>
  <c r="D173" i="14"/>
  <c r="D171" i="14"/>
  <c r="D168" i="14"/>
  <c r="D163" i="14"/>
  <c r="D162" i="14" s="1"/>
  <c r="D157" i="14"/>
  <c r="D152" i="14"/>
  <c r="D151" i="14" s="1"/>
  <c r="D147" i="14"/>
  <c r="D145" i="14"/>
  <c r="D142" i="14"/>
  <c r="D140" i="14"/>
  <c r="D137" i="14"/>
  <c r="D134" i="14"/>
  <c r="D129" i="14"/>
  <c r="D128" i="14" s="1"/>
  <c r="D126" i="14"/>
  <c r="D119" i="14"/>
  <c r="D117" i="14"/>
  <c r="D116" i="14" s="1"/>
  <c r="D107" i="14"/>
  <c r="D99" i="14"/>
  <c r="D89" i="14"/>
  <c r="D87" i="14"/>
  <c r="D78" i="14"/>
  <c r="D74" i="14"/>
  <c r="D70" i="14"/>
  <c r="D54" i="14"/>
  <c r="D48" i="14"/>
  <c r="D44" i="14"/>
  <c r="D37" i="14"/>
  <c r="D33" i="14"/>
  <c r="D14" i="14"/>
  <c r="D13" i="14" s="1"/>
  <c r="D11" i="14"/>
  <c r="D8" i="14"/>
  <c r="D420" i="14" l="1"/>
  <c r="D175" i="14"/>
  <c r="D366" i="14"/>
  <c r="D358" i="14" s="1"/>
  <c r="D156" i="14"/>
  <c r="D139" i="14"/>
  <c r="D123" i="14"/>
  <c r="O125" i="14"/>
  <c r="O124" i="14" s="1"/>
  <c r="O160" i="14"/>
  <c r="N160" i="14"/>
  <c r="D84" i="14"/>
  <c r="D21" i="14"/>
  <c r="D93" i="14"/>
  <c r="D170" i="14"/>
  <c r="D155" i="14" s="1"/>
  <c r="D287" i="14"/>
  <c r="D301" i="14"/>
  <c r="D7" i="14"/>
  <c r="D241" i="14"/>
  <c r="D397" i="14"/>
  <c r="D215" i="14"/>
  <c r="D435" i="14"/>
  <c r="D434" i="14" s="1"/>
  <c r="D262" i="14"/>
  <c r="D43" i="14"/>
  <c r="D144" i="14"/>
  <c r="D192" i="14"/>
  <c r="D270" i="14"/>
  <c r="D276" i="14"/>
  <c r="D321" i="14"/>
  <c r="D378" i="14"/>
  <c r="C302" i="14"/>
  <c r="D300" i="14" l="1"/>
  <c r="D122" i="14"/>
  <c r="D377" i="14"/>
  <c r="D275" i="14"/>
  <c r="D188" i="14"/>
  <c r="N449" i="14"/>
  <c r="O449" i="14" s="1"/>
  <c r="N447" i="14"/>
  <c r="O447" i="14" s="1"/>
  <c r="N446" i="14"/>
  <c r="O446" i="14" s="1"/>
  <c r="N445" i="14"/>
  <c r="O445" i="14" s="1"/>
  <c r="N444" i="14"/>
  <c r="O444" i="14" s="1"/>
  <c r="N441" i="14"/>
  <c r="O441" i="14" s="1"/>
  <c r="N440" i="14"/>
  <c r="O440" i="14" s="1"/>
  <c r="N438" i="14"/>
  <c r="O438" i="14" s="1"/>
  <c r="N437" i="14"/>
  <c r="O437" i="14" s="1"/>
  <c r="N432" i="14"/>
  <c r="O432" i="14" s="1"/>
  <c r="N430" i="14"/>
  <c r="O430" i="14" s="1"/>
  <c r="N428" i="14"/>
  <c r="O428" i="14" s="1"/>
  <c r="N425" i="14"/>
  <c r="O425" i="14" s="1"/>
  <c r="N424" i="14"/>
  <c r="O424" i="14" s="1"/>
  <c r="N405" i="14"/>
  <c r="O405" i="14" s="1"/>
  <c r="N403" i="14"/>
  <c r="O403" i="14" s="1"/>
  <c r="N401" i="14"/>
  <c r="O401" i="14" s="1"/>
  <c r="N399" i="14"/>
  <c r="O399" i="14" s="1"/>
  <c r="N396" i="14"/>
  <c r="O396" i="14" s="1"/>
  <c r="N393" i="14"/>
  <c r="O393" i="14" s="1"/>
  <c r="N392" i="14"/>
  <c r="O392" i="14" s="1"/>
  <c r="N391" i="14"/>
  <c r="O391" i="14" s="1"/>
  <c r="N390" i="14"/>
  <c r="O390" i="14" s="1"/>
  <c r="N387" i="14"/>
  <c r="O387" i="14" s="1"/>
  <c r="N386" i="14"/>
  <c r="O386" i="14" s="1"/>
  <c r="N384" i="14"/>
  <c r="O384" i="14" s="1"/>
  <c r="N383" i="14"/>
  <c r="O383" i="14" s="1"/>
  <c r="N381" i="14"/>
  <c r="O381" i="14" s="1"/>
  <c r="N380" i="14"/>
  <c r="O380" i="14" s="1"/>
  <c r="N375" i="14"/>
  <c r="O375" i="14" s="1"/>
  <c r="N372" i="14"/>
  <c r="O372" i="14" s="1"/>
  <c r="N370" i="14"/>
  <c r="O370" i="14" s="1"/>
  <c r="N365" i="14"/>
  <c r="O365" i="14" s="1"/>
  <c r="N364" i="14"/>
  <c r="O364" i="14" s="1"/>
  <c r="N362" i="14"/>
  <c r="N356" i="14"/>
  <c r="O356" i="14" s="1"/>
  <c r="N355" i="14"/>
  <c r="O355" i="14" s="1"/>
  <c r="N354" i="14"/>
  <c r="O354" i="14" s="1"/>
  <c r="N353" i="14"/>
  <c r="O353" i="14" s="1"/>
  <c r="N352" i="14"/>
  <c r="O352" i="14" s="1"/>
  <c r="N347" i="14"/>
  <c r="O347" i="14" s="1"/>
  <c r="N346" i="14"/>
  <c r="O346" i="14" s="1"/>
  <c r="N343" i="14"/>
  <c r="O343" i="14" s="1"/>
  <c r="N342" i="14"/>
  <c r="O342" i="14" s="1"/>
  <c r="N339" i="14"/>
  <c r="O339" i="14" s="1"/>
  <c r="N337" i="14"/>
  <c r="O337" i="14" s="1"/>
  <c r="N335" i="14"/>
  <c r="O335" i="14" s="1"/>
  <c r="N334" i="14"/>
  <c r="O334" i="14" s="1"/>
  <c r="N332" i="14"/>
  <c r="O332" i="14" s="1"/>
  <c r="N330" i="14"/>
  <c r="O330" i="14" s="1"/>
  <c r="N329" i="14"/>
  <c r="O329" i="14" s="1"/>
  <c r="N328" i="14"/>
  <c r="O328" i="14" s="1"/>
  <c r="N327" i="14"/>
  <c r="O327" i="14" s="1"/>
  <c r="N326" i="14"/>
  <c r="O326" i="14" s="1"/>
  <c r="N324" i="14"/>
  <c r="O324" i="14" s="1"/>
  <c r="N323" i="14"/>
  <c r="O323" i="14" s="1"/>
  <c r="N320" i="14"/>
  <c r="O320" i="14" s="1"/>
  <c r="N318" i="14"/>
  <c r="O318" i="14" s="1"/>
  <c r="N316" i="14"/>
  <c r="O316" i="14" s="1"/>
  <c r="N314" i="14"/>
  <c r="O314" i="14" s="1"/>
  <c r="N313" i="14"/>
  <c r="O313" i="14" s="1"/>
  <c r="N312" i="14"/>
  <c r="O312" i="14" s="1"/>
  <c r="N310" i="14"/>
  <c r="O310" i="14" s="1"/>
  <c r="N309" i="14"/>
  <c r="O309" i="14" s="1"/>
  <c r="N307" i="14"/>
  <c r="O307" i="14" s="1"/>
  <c r="N306" i="14"/>
  <c r="O306" i="14" s="1"/>
  <c r="N305" i="14"/>
  <c r="O305" i="14" s="1"/>
  <c r="N304" i="14"/>
  <c r="O304" i="14" s="1"/>
  <c r="N303" i="14"/>
  <c r="O303" i="14" s="1"/>
  <c r="N298" i="14"/>
  <c r="O298" i="14" s="1"/>
  <c r="N297" i="14"/>
  <c r="O297" i="14" s="1"/>
  <c r="N296" i="14"/>
  <c r="O296" i="14" s="1"/>
  <c r="N291" i="14"/>
  <c r="O291" i="14" s="1"/>
  <c r="N289" i="14"/>
  <c r="O289" i="14" s="1"/>
  <c r="N286" i="14"/>
  <c r="O286" i="14" s="1"/>
  <c r="N284" i="14"/>
  <c r="O284" i="14" s="1"/>
  <c r="N283" i="14"/>
  <c r="O283" i="14" s="1"/>
  <c r="N281" i="14"/>
  <c r="O281" i="14" s="1"/>
  <c r="N280" i="14"/>
  <c r="O280" i="14" s="1"/>
  <c r="N278" i="14"/>
  <c r="O278" i="14" s="1"/>
  <c r="G273" i="14"/>
  <c r="F273" i="14"/>
  <c r="N268" i="14"/>
  <c r="O268" i="14" s="1"/>
  <c r="G265" i="14"/>
  <c r="N265" i="14" s="1"/>
  <c r="O265" i="14" s="1"/>
  <c r="N260" i="14"/>
  <c r="O260" i="14" s="1"/>
  <c r="N259" i="14"/>
  <c r="O259" i="14" s="1"/>
  <c r="N258" i="14"/>
  <c r="O258" i="14" s="1"/>
  <c r="N257" i="14"/>
  <c r="O257" i="14" s="1"/>
  <c r="N254" i="14"/>
  <c r="O254" i="14" s="1"/>
  <c r="N253" i="14"/>
  <c r="O253" i="14" s="1"/>
  <c r="N251" i="14"/>
  <c r="O251" i="14" s="1"/>
  <c r="N249" i="14"/>
  <c r="O249" i="14" s="1"/>
  <c r="N247" i="14"/>
  <c r="O247" i="14" s="1"/>
  <c r="N246" i="14"/>
  <c r="O246" i="14" s="1"/>
  <c r="N244" i="14"/>
  <c r="O244" i="14" s="1"/>
  <c r="N243" i="14"/>
  <c r="O243" i="14" s="1"/>
  <c r="N240" i="14"/>
  <c r="O240" i="14" s="1"/>
  <c r="N239" i="14"/>
  <c r="O239" i="14" s="1"/>
  <c r="N237" i="14"/>
  <c r="O237" i="14" s="1"/>
  <c r="N235" i="14"/>
  <c r="O235" i="14" s="1"/>
  <c r="N234" i="14"/>
  <c r="O234" i="14" s="1"/>
  <c r="N233" i="14"/>
  <c r="O233" i="14" s="1"/>
  <c r="N232" i="14"/>
  <c r="O232" i="14" s="1"/>
  <c r="N231" i="14"/>
  <c r="O231" i="14" s="1"/>
  <c r="N230" i="14"/>
  <c r="O230" i="14" s="1"/>
  <c r="N229" i="14"/>
  <c r="O229" i="14" s="1"/>
  <c r="N227" i="14"/>
  <c r="O227" i="14" s="1"/>
  <c r="N225" i="14"/>
  <c r="O225" i="14" s="1"/>
  <c r="N224" i="14"/>
  <c r="O224" i="14" s="1"/>
  <c r="N223" i="14"/>
  <c r="O223" i="14" s="1"/>
  <c r="N222" i="14"/>
  <c r="O222" i="14" s="1"/>
  <c r="N220" i="14"/>
  <c r="O220" i="14" s="1"/>
  <c r="N218" i="14"/>
  <c r="O218" i="14" s="1"/>
  <c r="N217" i="14"/>
  <c r="O217" i="14" s="1"/>
  <c r="N214" i="14"/>
  <c r="O214" i="14" s="1"/>
  <c r="N213" i="14"/>
  <c r="O213" i="14" s="1"/>
  <c r="N212" i="14"/>
  <c r="O212" i="14" s="1"/>
  <c r="N210" i="14"/>
  <c r="O210" i="14" s="1"/>
  <c r="N209" i="14"/>
  <c r="O209" i="14" s="1"/>
  <c r="N207" i="14"/>
  <c r="O207" i="14" s="1"/>
  <c r="N205" i="14"/>
  <c r="O205" i="14" s="1"/>
  <c r="N203" i="14"/>
  <c r="O203" i="14" s="1"/>
  <c r="N202" i="14"/>
  <c r="O202" i="14" s="1"/>
  <c r="N201" i="14"/>
  <c r="O201" i="14" s="1"/>
  <c r="N200" i="14"/>
  <c r="O200" i="14" s="1"/>
  <c r="N198" i="14"/>
  <c r="O198" i="14" s="1"/>
  <c r="N197" i="14"/>
  <c r="O197" i="14" s="1"/>
  <c r="N196" i="14"/>
  <c r="O196" i="14" s="1"/>
  <c r="N195" i="14"/>
  <c r="O195" i="14" s="1"/>
  <c r="N194" i="14"/>
  <c r="O194" i="14" s="1"/>
  <c r="N191" i="14"/>
  <c r="O191" i="14" s="1"/>
  <c r="O427" i="14" l="1"/>
  <c r="N427" i="14"/>
  <c r="O431" i="14"/>
  <c r="N431" i="14"/>
  <c r="O362" i="14"/>
  <c r="O360" i="14" s="1"/>
  <c r="N360" i="14"/>
  <c r="O295" i="14"/>
  <c r="O294" i="14" s="1"/>
  <c r="O293" i="14" s="1"/>
  <c r="N273" i="14"/>
  <c r="O273" i="14" s="1"/>
  <c r="N186" i="14" l="1"/>
  <c r="O186" i="14" s="1"/>
  <c r="N185" i="14"/>
  <c r="N182" i="14"/>
  <c r="O182" i="14" s="1"/>
  <c r="N180" i="14"/>
  <c r="O180" i="14" s="1"/>
  <c r="N178" i="14"/>
  <c r="O178" i="14" s="1"/>
  <c r="N177" i="14"/>
  <c r="O177" i="14" s="1"/>
  <c r="N174" i="14"/>
  <c r="O174" i="14" s="1"/>
  <c r="N172" i="14"/>
  <c r="O172" i="14" s="1"/>
  <c r="N169" i="14"/>
  <c r="O169" i="14" s="1"/>
  <c r="N167" i="14"/>
  <c r="O167" i="14" s="1"/>
  <c r="N166" i="14"/>
  <c r="O166" i="14" s="1"/>
  <c r="N165" i="14"/>
  <c r="O165" i="14" s="1"/>
  <c r="N164" i="14"/>
  <c r="O164" i="14" s="1"/>
  <c r="N159" i="14"/>
  <c r="O159" i="14" s="1"/>
  <c r="N158" i="14"/>
  <c r="O158" i="14" s="1"/>
  <c r="G11" i="14"/>
  <c r="N153" i="14"/>
  <c r="O153" i="14" s="1"/>
  <c r="N150" i="14"/>
  <c r="O150" i="14" s="1"/>
  <c r="N149" i="14"/>
  <c r="O149" i="14" s="1"/>
  <c r="N146" i="14"/>
  <c r="O146" i="14" s="1"/>
  <c r="N143" i="14"/>
  <c r="O143" i="14" s="1"/>
  <c r="N141" i="14"/>
  <c r="O141" i="14" s="1"/>
  <c r="N138" i="14"/>
  <c r="O138" i="14" s="1"/>
  <c r="N136" i="14"/>
  <c r="O136" i="14" s="1"/>
  <c r="N135" i="14"/>
  <c r="O135" i="14" s="1"/>
  <c r="N133" i="14"/>
  <c r="O133" i="14" s="1"/>
  <c r="N132" i="14"/>
  <c r="O132" i="14" s="1"/>
  <c r="N131" i="14"/>
  <c r="O131" i="14" s="1"/>
  <c r="N130" i="14"/>
  <c r="O130" i="14" s="1"/>
  <c r="N127" i="14"/>
  <c r="O127" i="14" s="1"/>
  <c r="N120" i="14"/>
  <c r="O120" i="14" s="1"/>
  <c r="N118" i="14"/>
  <c r="O118" i="14" s="1"/>
  <c r="N115" i="14"/>
  <c r="O115" i="14" s="1"/>
  <c r="N114" i="14"/>
  <c r="O114" i="14" s="1"/>
  <c r="N113" i="14"/>
  <c r="O113" i="14" s="1"/>
  <c r="N112" i="14"/>
  <c r="O112" i="14" s="1"/>
  <c r="N111" i="14"/>
  <c r="O111" i="14" s="1"/>
  <c r="N108" i="14"/>
  <c r="O108" i="14" s="1"/>
  <c r="N106" i="14"/>
  <c r="O106" i="14" s="1"/>
  <c r="N105" i="14"/>
  <c r="O105" i="14" s="1"/>
  <c r="N104" i="14"/>
  <c r="O104" i="14" s="1"/>
  <c r="N102" i="14"/>
  <c r="O102" i="14" s="1"/>
  <c r="O101" i="14" s="1"/>
  <c r="N100" i="14"/>
  <c r="O100" i="14" s="1"/>
  <c r="N98" i="14"/>
  <c r="O98" i="14" s="1"/>
  <c r="O97" i="14" s="1"/>
  <c r="N96" i="14"/>
  <c r="O96" i="14" s="1"/>
  <c r="N95" i="14"/>
  <c r="O95" i="14" s="1"/>
  <c r="N92" i="14"/>
  <c r="O92" i="14" s="1"/>
  <c r="N91" i="14"/>
  <c r="O91" i="14" s="1"/>
  <c r="N90" i="14"/>
  <c r="O90" i="14" s="1"/>
  <c r="N88" i="14"/>
  <c r="O88" i="14" s="1"/>
  <c r="N86" i="14"/>
  <c r="O86" i="14" s="1"/>
  <c r="N83" i="14"/>
  <c r="O83" i="14" s="1"/>
  <c r="N82" i="14"/>
  <c r="O82" i="14" s="1"/>
  <c r="N81" i="14"/>
  <c r="O81" i="14" s="1"/>
  <c r="N80" i="14"/>
  <c r="O80" i="14" s="1"/>
  <c r="N79" i="14"/>
  <c r="O79" i="14" s="1"/>
  <c r="N77" i="14"/>
  <c r="O77" i="14" s="1"/>
  <c r="N76" i="14"/>
  <c r="O76" i="14" s="1"/>
  <c r="N75" i="14"/>
  <c r="O75" i="14" s="1"/>
  <c r="N73" i="14"/>
  <c r="O73" i="14" s="1"/>
  <c r="O72" i="14" s="1"/>
  <c r="N71" i="14"/>
  <c r="O71" i="14" s="1"/>
  <c r="N69" i="14"/>
  <c r="O69" i="14" s="1"/>
  <c r="N68" i="14"/>
  <c r="O68" i="14" s="1"/>
  <c r="N67" i="14"/>
  <c r="O67" i="14" s="1"/>
  <c r="N66" i="14"/>
  <c r="O66" i="14" s="1"/>
  <c r="N64" i="14"/>
  <c r="O64" i="14" s="1"/>
  <c r="N63" i="14"/>
  <c r="O63" i="14" s="1"/>
  <c r="N61" i="14"/>
  <c r="O61" i="14" s="1"/>
  <c r="N60" i="14"/>
  <c r="O60" i="14" s="1"/>
  <c r="N59" i="14"/>
  <c r="O59" i="14" s="1"/>
  <c r="N58" i="14"/>
  <c r="O58" i="14" s="1"/>
  <c r="N57" i="14"/>
  <c r="O57" i="14" s="1"/>
  <c r="N56" i="14"/>
  <c r="O56" i="14" s="1"/>
  <c r="N55" i="14"/>
  <c r="O55" i="14" s="1"/>
  <c r="N53" i="14"/>
  <c r="O53" i="14" s="1"/>
  <c r="N52" i="14"/>
  <c r="O52" i="14" s="1"/>
  <c r="N51" i="14"/>
  <c r="O51" i="14" s="1"/>
  <c r="N50" i="14"/>
  <c r="O50" i="14" s="1"/>
  <c r="N49" i="14"/>
  <c r="O49" i="14" s="1"/>
  <c r="N47" i="14"/>
  <c r="O47" i="14" s="1"/>
  <c r="N46" i="14"/>
  <c r="O46" i="14" s="1"/>
  <c r="N45" i="14"/>
  <c r="O45" i="14" s="1"/>
  <c r="N42" i="14"/>
  <c r="N40" i="14"/>
  <c r="O40" i="14" s="1"/>
  <c r="N39" i="14"/>
  <c r="O39" i="14" s="1"/>
  <c r="N38" i="14"/>
  <c r="O38" i="14" s="1"/>
  <c r="N36" i="14"/>
  <c r="N34" i="14"/>
  <c r="O34" i="14" s="1"/>
  <c r="N32" i="14"/>
  <c r="O32" i="14" s="1"/>
  <c r="N31" i="14"/>
  <c r="O31" i="14" s="1"/>
  <c r="N30" i="14"/>
  <c r="O30" i="14" s="1"/>
  <c r="N28" i="14"/>
  <c r="O28" i="14" s="1"/>
  <c r="O27" i="14" s="1"/>
  <c r="N26" i="14"/>
  <c r="O26" i="14" s="1"/>
  <c r="N25" i="14"/>
  <c r="O25" i="14" s="1"/>
  <c r="N24" i="14"/>
  <c r="O24" i="14" s="1"/>
  <c r="N23" i="14"/>
  <c r="O23" i="14" s="1"/>
  <c r="N20" i="14"/>
  <c r="O20" i="14" s="1"/>
  <c r="N19" i="14"/>
  <c r="O19" i="14" s="1"/>
  <c r="N17" i="14"/>
  <c r="O17" i="14" s="1"/>
  <c r="N16" i="14"/>
  <c r="O16" i="14" s="1"/>
  <c r="N15" i="14"/>
  <c r="O15" i="14" s="1"/>
  <c r="N12" i="14"/>
  <c r="O12" i="14" s="1"/>
  <c r="K448" i="14"/>
  <c r="K442" i="14"/>
  <c r="K439" i="14"/>
  <c r="K436" i="14"/>
  <c r="K429" i="14"/>
  <c r="K426" i="14" s="1"/>
  <c r="K423" i="14"/>
  <c r="K422" i="14" s="1"/>
  <c r="K421" i="14" s="1"/>
  <c r="K412" i="14"/>
  <c r="K411" i="14" s="1"/>
  <c r="K407" i="14" s="1"/>
  <c r="K404" i="14"/>
  <c r="K402" i="14"/>
  <c r="K400" i="14"/>
  <c r="K398" i="14"/>
  <c r="K395" i="14"/>
  <c r="K394" i="14" s="1"/>
  <c r="K389" i="14"/>
  <c r="K388" i="14" s="1"/>
  <c r="K385" i="14"/>
  <c r="K382" i="14"/>
  <c r="K379" i="14"/>
  <c r="K374" i="14"/>
  <c r="K373" i="14" s="1"/>
  <c r="K371" i="14"/>
  <c r="K369" i="14"/>
  <c r="K363" i="14"/>
  <c r="K351" i="14"/>
  <c r="K350" i="14" s="1"/>
  <c r="K349" i="14" s="1"/>
  <c r="K345" i="14"/>
  <c r="K344" i="14" s="1"/>
  <c r="K341" i="14"/>
  <c r="K340" i="14" s="1"/>
  <c r="K338" i="14"/>
  <c r="K336" i="14"/>
  <c r="K333" i="14"/>
  <c r="K331" i="14"/>
  <c r="K325" i="14"/>
  <c r="K322" i="14"/>
  <c r="K319" i="14"/>
  <c r="K317" i="14"/>
  <c r="K315" i="14"/>
  <c r="K311" i="14"/>
  <c r="K308" i="14"/>
  <c r="K302" i="14"/>
  <c r="K295" i="14"/>
  <c r="K294" i="14" s="1"/>
  <c r="K293" i="14" s="1"/>
  <c r="K290" i="14"/>
  <c r="K288" i="14"/>
  <c r="K285" i="14"/>
  <c r="K282" i="14"/>
  <c r="K277" i="14"/>
  <c r="K272" i="14"/>
  <c r="K271" i="14" s="1"/>
  <c r="K267" i="14"/>
  <c r="K266" i="14" s="1"/>
  <c r="K264" i="14"/>
  <c r="K263" i="14" s="1"/>
  <c r="K256" i="14"/>
  <c r="K255" i="14" s="1"/>
  <c r="K252" i="14"/>
  <c r="K250" i="14"/>
  <c r="K248" i="14"/>
  <c r="K245" i="14"/>
  <c r="K242" i="14"/>
  <c r="K238" i="14"/>
  <c r="K236" i="14"/>
  <c r="K228" i="14"/>
  <c r="K226" i="14"/>
  <c r="K221" i="14"/>
  <c r="K219" i="14"/>
  <c r="K216" i="14"/>
  <c r="K211" i="14"/>
  <c r="K208" i="14"/>
  <c r="K206" i="14"/>
  <c r="K204" i="14"/>
  <c r="K199" i="14"/>
  <c r="K193" i="14"/>
  <c r="K190" i="14"/>
  <c r="K189" i="14" s="1"/>
  <c r="K181" i="14"/>
  <c r="K179" i="14"/>
  <c r="K176" i="14"/>
  <c r="K173" i="14"/>
  <c r="K171" i="14"/>
  <c r="K168" i="14"/>
  <c r="K163" i="14"/>
  <c r="K162" i="14" s="1"/>
  <c r="K157" i="14"/>
  <c r="K152" i="14"/>
  <c r="K151" i="14" s="1"/>
  <c r="K145" i="14"/>
  <c r="K142" i="14"/>
  <c r="K140" i="14"/>
  <c r="K137" i="14"/>
  <c r="K134" i="14"/>
  <c r="K129" i="14"/>
  <c r="K128" i="14" s="1"/>
  <c r="K126" i="14"/>
  <c r="K119" i="14"/>
  <c r="K117" i="14"/>
  <c r="K116" i="14" s="1"/>
  <c r="K109" i="14"/>
  <c r="K107" i="14"/>
  <c r="K99" i="14"/>
  <c r="K89" i="14"/>
  <c r="K87" i="14"/>
  <c r="K78" i="14"/>
  <c r="K74" i="14"/>
  <c r="K70" i="14"/>
  <c r="K54" i="14"/>
  <c r="K48" i="14"/>
  <c r="K44" i="14"/>
  <c r="K37" i="14"/>
  <c r="K33" i="14"/>
  <c r="K14" i="14"/>
  <c r="K13" i="14" s="1"/>
  <c r="K11" i="14"/>
  <c r="K8" i="14"/>
  <c r="M448" i="14"/>
  <c r="M442" i="14"/>
  <c r="M439" i="14"/>
  <c r="M436" i="14"/>
  <c r="M429" i="14"/>
  <c r="M426" i="14" s="1"/>
  <c r="M423" i="14"/>
  <c r="M422" i="14" s="1"/>
  <c r="M421" i="14" s="1"/>
  <c r="M412" i="14"/>
  <c r="M411" i="14" s="1"/>
  <c r="M407" i="14" s="1"/>
  <c r="M404" i="14"/>
  <c r="M402" i="14"/>
  <c r="M400" i="14"/>
  <c r="M398" i="14"/>
  <c r="M395" i="14"/>
  <c r="M394" i="14" s="1"/>
  <c r="M389" i="14"/>
  <c r="M388" i="14" s="1"/>
  <c r="M385" i="14"/>
  <c r="M382" i="14"/>
  <c r="M379" i="14"/>
  <c r="M374" i="14"/>
  <c r="M373" i="14" s="1"/>
  <c r="M371" i="14"/>
  <c r="M369" i="14"/>
  <c r="M363" i="14"/>
  <c r="M351" i="14"/>
  <c r="M350" i="14" s="1"/>
  <c r="M349" i="14" s="1"/>
  <c r="M345" i="14"/>
  <c r="M344" i="14" s="1"/>
  <c r="M341" i="14"/>
  <c r="M340" i="14" s="1"/>
  <c r="M338" i="14"/>
  <c r="M336" i="14"/>
  <c r="M333" i="14"/>
  <c r="M331" i="14"/>
  <c r="M325" i="14"/>
  <c r="M322" i="14"/>
  <c r="M319" i="14"/>
  <c r="M317" i="14"/>
  <c r="M315" i="14"/>
  <c r="M311" i="14"/>
  <c r="M308" i="14"/>
  <c r="M302" i="14"/>
  <c r="M295" i="14"/>
  <c r="M294" i="14" s="1"/>
  <c r="M293" i="14" s="1"/>
  <c r="M290" i="14"/>
  <c r="M288" i="14"/>
  <c r="M285" i="14"/>
  <c r="M282" i="14"/>
  <c r="M277" i="14"/>
  <c r="M272" i="14"/>
  <c r="M271" i="14" s="1"/>
  <c r="M267" i="14"/>
  <c r="M266" i="14" s="1"/>
  <c r="M264" i="14"/>
  <c r="M263" i="14" s="1"/>
  <c r="M256" i="14"/>
  <c r="M255" i="14" s="1"/>
  <c r="M252" i="14"/>
  <c r="M250" i="14"/>
  <c r="M248" i="14"/>
  <c r="M245" i="14"/>
  <c r="M242" i="14"/>
  <c r="M238" i="14"/>
  <c r="M236" i="14"/>
  <c r="M228" i="14"/>
  <c r="M226" i="14"/>
  <c r="M221" i="14"/>
  <c r="M219" i="14"/>
  <c r="M216" i="14"/>
  <c r="M211" i="14"/>
  <c r="M208" i="14"/>
  <c r="M206" i="14"/>
  <c r="M204" i="14"/>
  <c r="M199" i="14"/>
  <c r="M193" i="14"/>
  <c r="M190" i="14"/>
  <c r="M189" i="14" s="1"/>
  <c r="M181" i="14"/>
  <c r="M179" i="14"/>
  <c r="M176" i="14"/>
  <c r="M173" i="14"/>
  <c r="M171" i="14"/>
  <c r="M168" i="14"/>
  <c r="M163" i="14"/>
  <c r="M162" i="14" s="1"/>
  <c r="M157" i="14"/>
  <c r="M152" i="14"/>
  <c r="M151" i="14" s="1"/>
  <c r="M145" i="14"/>
  <c r="M142" i="14"/>
  <c r="M140" i="14"/>
  <c r="M137" i="14"/>
  <c r="M134" i="14"/>
  <c r="M129" i="14"/>
  <c r="M128" i="14" s="1"/>
  <c r="M126" i="14"/>
  <c r="M119" i="14"/>
  <c r="M117" i="14"/>
  <c r="M116" i="14" s="1"/>
  <c r="M109" i="14"/>
  <c r="M107" i="14"/>
  <c r="M99" i="14"/>
  <c r="M89" i="14"/>
  <c r="M87" i="14"/>
  <c r="M78" i="14"/>
  <c r="M74" i="14"/>
  <c r="M70" i="14"/>
  <c r="M54" i="14"/>
  <c r="M48" i="14"/>
  <c r="M44" i="14"/>
  <c r="M37" i="14"/>
  <c r="M33" i="14"/>
  <c r="M14" i="14"/>
  <c r="M13" i="14" s="1"/>
  <c r="M11" i="14"/>
  <c r="M8" i="14"/>
  <c r="L448" i="14"/>
  <c r="J448" i="14"/>
  <c r="L442" i="14"/>
  <c r="J442" i="14"/>
  <c r="L439" i="14"/>
  <c r="J439" i="14"/>
  <c r="L436" i="14"/>
  <c r="L435" i="14" s="1"/>
  <c r="L434" i="14" s="1"/>
  <c r="J436" i="14"/>
  <c r="J435" i="14" s="1"/>
  <c r="J434" i="14" s="1"/>
  <c r="L429" i="14"/>
  <c r="L426" i="14" s="1"/>
  <c r="J429" i="14"/>
  <c r="J426" i="14" s="1"/>
  <c r="L423" i="14"/>
  <c r="J423" i="14"/>
  <c r="J422" i="14" s="1"/>
  <c r="J421" i="14" s="1"/>
  <c r="L422" i="14"/>
  <c r="L421" i="14" s="1"/>
  <c r="L412" i="14"/>
  <c r="J412" i="14"/>
  <c r="J411" i="14" s="1"/>
  <c r="L411" i="14"/>
  <c r="L407" i="14" s="1"/>
  <c r="L404" i="14"/>
  <c r="J404" i="14"/>
  <c r="L402" i="14"/>
  <c r="J402" i="14"/>
  <c r="L400" i="14"/>
  <c r="J400" i="14"/>
  <c r="L398" i="14"/>
  <c r="J398" i="14"/>
  <c r="L397" i="14"/>
  <c r="J397" i="14"/>
  <c r="L395" i="14"/>
  <c r="J395" i="14"/>
  <c r="L394" i="14"/>
  <c r="J394" i="14"/>
  <c r="L389" i="14"/>
  <c r="J389" i="14"/>
  <c r="J388" i="14" s="1"/>
  <c r="L388" i="14"/>
  <c r="L385" i="14"/>
  <c r="J385" i="14"/>
  <c r="L382" i="14"/>
  <c r="J382" i="14"/>
  <c r="L379" i="14"/>
  <c r="J379" i="14"/>
  <c r="L378" i="14"/>
  <c r="J378" i="14"/>
  <c r="L374" i="14"/>
  <c r="J374" i="14"/>
  <c r="L373" i="14"/>
  <c r="J373" i="14"/>
  <c r="L371" i="14"/>
  <c r="J371" i="14"/>
  <c r="L369" i="14"/>
  <c r="J369" i="14"/>
  <c r="L363" i="14"/>
  <c r="L359" i="14" s="1"/>
  <c r="J363" i="14"/>
  <c r="J359" i="14" s="1"/>
  <c r="L351" i="14"/>
  <c r="J351" i="14"/>
  <c r="J350" i="14" s="1"/>
  <c r="J349" i="14" s="1"/>
  <c r="L350" i="14"/>
  <c r="L349" i="14" s="1"/>
  <c r="L345" i="14"/>
  <c r="L344" i="14" s="1"/>
  <c r="J345" i="14"/>
  <c r="J344" i="14" s="1"/>
  <c r="L341" i="14"/>
  <c r="J341" i="14"/>
  <c r="J340" i="14" s="1"/>
  <c r="L340" i="14"/>
  <c r="L338" i="14"/>
  <c r="J338" i="14"/>
  <c r="L336" i="14"/>
  <c r="J336" i="14"/>
  <c r="L333" i="14"/>
  <c r="J333" i="14"/>
  <c r="L331" i="14"/>
  <c r="J331" i="14"/>
  <c r="L325" i="14"/>
  <c r="J325" i="14"/>
  <c r="L322" i="14"/>
  <c r="J322" i="14"/>
  <c r="L321" i="14"/>
  <c r="J321" i="14"/>
  <c r="L319" i="14"/>
  <c r="J319" i="14"/>
  <c r="L317" i="14"/>
  <c r="J317" i="14"/>
  <c r="L315" i="14"/>
  <c r="J315" i="14"/>
  <c r="L311" i="14"/>
  <c r="J311" i="14"/>
  <c r="L308" i="14"/>
  <c r="J308" i="14"/>
  <c r="L302" i="14"/>
  <c r="L301" i="14" s="1"/>
  <c r="J302" i="14"/>
  <c r="J301" i="14" s="1"/>
  <c r="L295" i="14"/>
  <c r="L294" i="14" s="1"/>
  <c r="L293" i="14" s="1"/>
  <c r="J295" i="14"/>
  <c r="J294" i="14" s="1"/>
  <c r="J293" i="14" s="1"/>
  <c r="L290" i="14"/>
  <c r="J290" i="14"/>
  <c r="L288" i="14"/>
  <c r="J288" i="14"/>
  <c r="J287" i="14" s="1"/>
  <c r="L285" i="14"/>
  <c r="J285" i="14"/>
  <c r="L282" i="14"/>
  <c r="J282" i="14"/>
  <c r="L277" i="14"/>
  <c r="J277" i="14"/>
  <c r="J276" i="14" s="1"/>
  <c r="L276" i="14"/>
  <c r="L272" i="14"/>
  <c r="L271" i="14" s="1"/>
  <c r="J272" i="14"/>
  <c r="J271" i="14" s="1"/>
  <c r="L270" i="14"/>
  <c r="J270" i="14"/>
  <c r="L267" i="14"/>
  <c r="J267" i="14"/>
  <c r="J266" i="14" s="1"/>
  <c r="L266" i="14"/>
  <c r="L264" i="14"/>
  <c r="J264" i="14"/>
  <c r="J263" i="14" s="1"/>
  <c r="J262" i="14" s="1"/>
  <c r="L263" i="14"/>
  <c r="L262" i="14"/>
  <c r="L256" i="14"/>
  <c r="J256" i="14"/>
  <c r="J255" i="14" s="1"/>
  <c r="L255" i="14"/>
  <c r="L252" i="14"/>
  <c r="J252" i="14"/>
  <c r="L250" i="14"/>
  <c r="J250" i="14"/>
  <c r="L248" i="14"/>
  <c r="J248" i="14"/>
  <c r="L245" i="14"/>
  <c r="J245" i="14"/>
  <c r="L242" i="14"/>
  <c r="J242" i="14"/>
  <c r="L241" i="14"/>
  <c r="L238" i="14"/>
  <c r="J238" i="14"/>
  <c r="L236" i="14"/>
  <c r="J236" i="14"/>
  <c r="L228" i="14"/>
  <c r="J228" i="14"/>
  <c r="L226" i="14"/>
  <c r="J226" i="14"/>
  <c r="L221" i="14"/>
  <c r="J221" i="14"/>
  <c r="L219" i="14"/>
  <c r="J219" i="14"/>
  <c r="L216" i="14"/>
  <c r="J216" i="14"/>
  <c r="L215" i="14"/>
  <c r="L211" i="14"/>
  <c r="J211" i="14"/>
  <c r="L208" i="14"/>
  <c r="J208" i="14"/>
  <c r="L206" i="14"/>
  <c r="J206" i="14"/>
  <c r="L204" i="14"/>
  <c r="J204" i="14"/>
  <c r="L199" i="14"/>
  <c r="J199" i="14"/>
  <c r="L193" i="14"/>
  <c r="J193" i="14"/>
  <c r="L192" i="14"/>
  <c r="J192" i="14"/>
  <c r="L190" i="14"/>
  <c r="J190" i="14"/>
  <c r="L189" i="14"/>
  <c r="J189" i="14"/>
  <c r="L181" i="14"/>
  <c r="J181" i="14"/>
  <c r="L179" i="14"/>
  <c r="J179" i="14"/>
  <c r="L176" i="14"/>
  <c r="L175" i="14" s="1"/>
  <c r="J176" i="14"/>
  <c r="J175" i="14" s="1"/>
  <c r="L173" i="14"/>
  <c r="J173" i="14"/>
  <c r="L171" i="14"/>
  <c r="J171" i="14"/>
  <c r="L170" i="14"/>
  <c r="J170" i="14"/>
  <c r="L168" i="14"/>
  <c r="J168" i="14"/>
  <c r="L163" i="14"/>
  <c r="J163" i="14"/>
  <c r="L162" i="14"/>
  <c r="J162" i="14"/>
  <c r="L157" i="14"/>
  <c r="L156" i="14" s="1"/>
  <c r="L155" i="14" s="1"/>
  <c r="J157" i="14"/>
  <c r="L152" i="14"/>
  <c r="L151" i="14" s="1"/>
  <c r="J152" i="14"/>
  <c r="J151" i="14" s="1"/>
  <c r="L145" i="14"/>
  <c r="J145" i="14"/>
  <c r="L142" i="14"/>
  <c r="J142" i="14"/>
  <c r="L140" i="14"/>
  <c r="L139" i="14" s="1"/>
  <c r="J140" i="14"/>
  <c r="J139" i="14" s="1"/>
  <c r="L137" i="14"/>
  <c r="J137" i="14"/>
  <c r="L134" i="14"/>
  <c r="J134" i="14"/>
  <c r="L129" i="14"/>
  <c r="L128" i="14" s="1"/>
  <c r="J129" i="14"/>
  <c r="J128" i="14" s="1"/>
  <c r="L126" i="14"/>
  <c r="J126" i="14"/>
  <c r="L119" i="14"/>
  <c r="J119" i="14"/>
  <c r="L117" i="14"/>
  <c r="L116" i="14" s="1"/>
  <c r="J117" i="14"/>
  <c r="J116" i="14" s="1"/>
  <c r="L109" i="14"/>
  <c r="J109" i="14"/>
  <c r="L107" i="14"/>
  <c r="J107" i="14"/>
  <c r="L99" i="14"/>
  <c r="L93" i="14" s="1"/>
  <c r="J99" i="14"/>
  <c r="J93" i="14" s="1"/>
  <c r="L89" i="14"/>
  <c r="J89" i="14"/>
  <c r="L87" i="14"/>
  <c r="J87" i="14"/>
  <c r="J84" i="14" s="1"/>
  <c r="L78" i="14"/>
  <c r="J78" i="14"/>
  <c r="L74" i="14"/>
  <c r="J74" i="14"/>
  <c r="L70" i="14"/>
  <c r="J70" i="14"/>
  <c r="L54" i="14"/>
  <c r="J54" i="14"/>
  <c r="L48" i="14"/>
  <c r="J48" i="14"/>
  <c r="L44" i="14"/>
  <c r="J44" i="14"/>
  <c r="L43" i="14"/>
  <c r="L37" i="14"/>
  <c r="J37" i="14"/>
  <c r="L33" i="14"/>
  <c r="L21" i="14" s="1"/>
  <c r="J33" i="14"/>
  <c r="J21" i="14" s="1"/>
  <c r="L14" i="14"/>
  <c r="L13" i="14" s="1"/>
  <c r="J14" i="14"/>
  <c r="J13" i="14" s="1"/>
  <c r="L11" i="14"/>
  <c r="J11" i="14"/>
  <c r="L8" i="14"/>
  <c r="L7" i="14" s="1"/>
  <c r="J8" i="14"/>
  <c r="J7" i="14" s="1"/>
  <c r="I448" i="14"/>
  <c r="I442" i="14"/>
  <c r="I439" i="14"/>
  <c r="I436" i="14"/>
  <c r="I429" i="14"/>
  <c r="I426" i="14" s="1"/>
  <c r="I420" i="14" s="1"/>
  <c r="I423" i="14"/>
  <c r="I422" i="14" s="1"/>
  <c r="I421" i="14" s="1"/>
  <c r="I412" i="14"/>
  <c r="I411" i="14" s="1"/>
  <c r="I407" i="14" s="1"/>
  <c r="I404" i="14"/>
  <c r="I402" i="14"/>
  <c r="I400" i="14"/>
  <c r="I398" i="14"/>
  <c r="I395" i="14"/>
  <c r="I394" i="14" s="1"/>
  <c r="I389" i="14"/>
  <c r="I388" i="14" s="1"/>
  <c r="I385" i="14"/>
  <c r="I382" i="14"/>
  <c r="I379" i="14"/>
  <c r="I374" i="14"/>
  <c r="I373" i="14" s="1"/>
  <c r="I371" i="14"/>
  <c r="I369" i="14"/>
  <c r="I363" i="14"/>
  <c r="I351" i="14"/>
  <c r="I350" i="14" s="1"/>
  <c r="I349" i="14" s="1"/>
  <c r="I345" i="14"/>
  <c r="I344" i="14" s="1"/>
  <c r="I341" i="14"/>
  <c r="I340" i="14" s="1"/>
  <c r="I338" i="14"/>
  <c r="I336" i="14"/>
  <c r="I333" i="14"/>
  <c r="I331" i="14"/>
  <c r="I325" i="14"/>
  <c r="I322" i="14"/>
  <c r="I319" i="14"/>
  <c r="I317" i="14"/>
  <c r="I315" i="14"/>
  <c r="I311" i="14"/>
  <c r="I308" i="14"/>
  <c r="I302" i="14"/>
  <c r="I295" i="14"/>
  <c r="I294" i="14" s="1"/>
  <c r="I293" i="14" s="1"/>
  <c r="I290" i="14"/>
  <c r="I288" i="14"/>
  <c r="I285" i="14"/>
  <c r="I282" i="14"/>
  <c r="I277" i="14"/>
  <c r="I272" i="14"/>
  <c r="I271" i="14" s="1"/>
  <c r="I267" i="14"/>
  <c r="I266" i="14" s="1"/>
  <c r="I264" i="14"/>
  <c r="I263" i="14" s="1"/>
  <c r="I256" i="14"/>
  <c r="I255" i="14" s="1"/>
  <c r="I252" i="14"/>
  <c r="I250" i="14"/>
  <c r="I248" i="14"/>
  <c r="I245" i="14"/>
  <c r="I242" i="14"/>
  <c r="I238" i="14"/>
  <c r="I236" i="14"/>
  <c r="I228" i="14"/>
  <c r="I226" i="14"/>
  <c r="I221" i="14"/>
  <c r="I219" i="14"/>
  <c r="I216" i="14"/>
  <c r="I211" i="14"/>
  <c r="I208" i="14"/>
  <c r="I206" i="14"/>
  <c r="I204" i="14"/>
  <c r="I199" i="14"/>
  <c r="I193" i="14"/>
  <c r="I190" i="14"/>
  <c r="I189" i="14" s="1"/>
  <c r="I181" i="14"/>
  <c r="I179" i="14"/>
  <c r="I176" i="14"/>
  <c r="I173" i="14"/>
  <c r="I171" i="14"/>
  <c r="I168" i="14"/>
  <c r="I163" i="14"/>
  <c r="I162" i="14" s="1"/>
  <c r="I157" i="14"/>
  <c r="I152" i="14"/>
  <c r="I151" i="14" s="1"/>
  <c r="I145" i="14"/>
  <c r="I142" i="14"/>
  <c r="I140" i="14"/>
  <c r="I137" i="14"/>
  <c r="I134" i="14"/>
  <c r="I129" i="14"/>
  <c r="I128" i="14" s="1"/>
  <c r="I126" i="14"/>
  <c r="I119" i="14"/>
  <c r="I117" i="14"/>
  <c r="I116" i="14" s="1"/>
  <c r="I109" i="14"/>
  <c r="I107" i="14"/>
  <c r="I99" i="14"/>
  <c r="I89" i="14"/>
  <c r="I87" i="14"/>
  <c r="I78" i="14"/>
  <c r="I74" i="14"/>
  <c r="I70" i="14"/>
  <c r="I54" i="14"/>
  <c r="I48" i="14"/>
  <c r="I44" i="14"/>
  <c r="I37" i="14"/>
  <c r="I33" i="14"/>
  <c r="I14" i="14"/>
  <c r="I13" i="14" s="1"/>
  <c r="I11" i="14"/>
  <c r="I8" i="14"/>
  <c r="J300" i="14" l="1"/>
  <c r="L300" i="14"/>
  <c r="M420" i="14"/>
  <c r="L420" i="14"/>
  <c r="K420" i="14"/>
  <c r="J420" i="14"/>
  <c r="I366" i="14"/>
  <c r="L366" i="14"/>
  <c r="L358" i="14" s="1"/>
  <c r="M366" i="14"/>
  <c r="J366" i="14"/>
  <c r="J358" i="14" s="1"/>
  <c r="K366" i="14"/>
  <c r="M175" i="14"/>
  <c r="I175" i="14"/>
  <c r="I270" i="14"/>
  <c r="K175" i="14"/>
  <c r="J241" i="14"/>
  <c r="O185" i="14"/>
  <c r="O184" i="14" s="1"/>
  <c r="O183" i="14" s="1"/>
  <c r="N184" i="14"/>
  <c r="N183" i="14" s="1"/>
  <c r="L287" i="14"/>
  <c r="L275" i="14" s="1"/>
  <c r="J215" i="14"/>
  <c r="J188" i="14" s="1"/>
  <c r="I123" i="14"/>
  <c r="M139" i="14"/>
  <c r="M156" i="14"/>
  <c r="K139" i="14"/>
  <c r="K156" i="14"/>
  <c r="J43" i="14"/>
  <c r="I139" i="14"/>
  <c r="J123" i="14"/>
  <c r="J156" i="14"/>
  <c r="J155" i="14" s="1"/>
  <c r="M123" i="14"/>
  <c r="K123" i="14"/>
  <c r="L123" i="14"/>
  <c r="I156" i="14"/>
  <c r="O29" i="14"/>
  <c r="O62" i="14"/>
  <c r="O65" i="14"/>
  <c r="O22" i="14"/>
  <c r="O94" i="14"/>
  <c r="O103" i="14"/>
  <c r="N35" i="14"/>
  <c r="O36" i="14"/>
  <c r="O35" i="14" s="1"/>
  <c r="N41" i="14"/>
  <c r="O42" i="14"/>
  <c r="O41" i="14" s="1"/>
  <c r="O110" i="14"/>
  <c r="N110" i="14"/>
  <c r="N103" i="14"/>
  <c r="N101" i="14"/>
  <c r="N94" i="14"/>
  <c r="N97" i="14"/>
  <c r="L84" i="14"/>
  <c r="L6" i="14" s="1"/>
  <c r="M84" i="14"/>
  <c r="K84" i="14"/>
  <c r="I84" i="14"/>
  <c r="O85" i="14"/>
  <c r="N85" i="14"/>
  <c r="N72" i="14"/>
  <c r="N65" i="14"/>
  <c r="I170" i="14"/>
  <c r="M21" i="14"/>
  <c r="I21" i="14"/>
  <c r="L377" i="14"/>
  <c r="N62" i="14"/>
  <c r="K21" i="14"/>
  <c r="N29" i="14"/>
  <c r="N27" i="14"/>
  <c r="L188" i="14"/>
  <c r="N22" i="14"/>
  <c r="J377" i="14"/>
  <c r="J275" i="14"/>
  <c r="O18" i="14"/>
  <c r="N18" i="14"/>
  <c r="K435" i="14"/>
  <c r="K434" i="14" s="1"/>
  <c r="M7" i="14"/>
  <c r="M215" i="14"/>
  <c r="M287" i="14"/>
  <c r="K7" i="14"/>
  <c r="K170" i="14"/>
  <c r="K192" i="14"/>
  <c r="I7" i="14"/>
  <c r="M276" i="14"/>
  <c r="K93" i="14"/>
  <c r="K262" i="14"/>
  <c r="K397" i="14"/>
  <c r="K378" i="14"/>
  <c r="I276" i="14"/>
  <c r="M93" i="14"/>
  <c r="M359" i="14"/>
  <c r="K43" i="14"/>
  <c r="K241" i="14"/>
  <c r="K276" i="14"/>
  <c r="K359" i="14"/>
  <c r="O14" i="14"/>
  <c r="O13" i="14" s="1"/>
  <c r="K321" i="14"/>
  <c r="M270" i="14"/>
  <c r="I435" i="14"/>
  <c r="I434" i="14" s="1"/>
  <c r="I378" i="14"/>
  <c r="M43" i="14"/>
  <c r="M170" i="14"/>
  <c r="M241" i="14"/>
  <c r="M301" i="14"/>
  <c r="K215" i="14"/>
  <c r="K287" i="14"/>
  <c r="K301" i="14"/>
  <c r="K270" i="14"/>
  <c r="M435" i="14"/>
  <c r="M434" i="14" s="1"/>
  <c r="I215" i="14"/>
  <c r="M192" i="14"/>
  <c r="M262" i="14"/>
  <c r="M397" i="14"/>
  <c r="M321" i="14"/>
  <c r="M300" i="14" s="1"/>
  <c r="M378" i="14"/>
  <c r="I43" i="14"/>
  <c r="I93" i="14"/>
  <c r="I321" i="14"/>
  <c r="I359" i="14"/>
  <c r="I397" i="14"/>
  <c r="I192" i="14"/>
  <c r="I287" i="14"/>
  <c r="I241" i="14"/>
  <c r="I262" i="14"/>
  <c r="I301" i="14"/>
  <c r="H448" i="14"/>
  <c r="H442" i="14"/>
  <c r="H439" i="14"/>
  <c r="H436" i="14"/>
  <c r="H429" i="14"/>
  <c r="H426" i="14" s="1"/>
  <c r="H423" i="14"/>
  <c r="H422" i="14" s="1"/>
  <c r="H421" i="14" s="1"/>
  <c r="H412" i="14"/>
  <c r="H411" i="14" s="1"/>
  <c r="H407" i="14" s="1"/>
  <c r="H404" i="14"/>
  <c r="H402" i="14"/>
  <c r="H400" i="14"/>
  <c r="H398" i="14"/>
  <c r="H395" i="14"/>
  <c r="H394" i="14" s="1"/>
  <c r="H389" i="14"/>
  <c r="H388" i="14" s="1"/>
  <c r="H385" i="14"/>
  <c r="H382" i="14"/>
  <c r="H379" i="14"/>
  <c r="H374" i="14"/>
  <c r="H373" i="14" s="1"/>
  <c r="H371" i="14"/>
  <c r="H369" i="14"/>
  <c r="H363" i="14"/>
  <c r="H351" i="14"/>
  <c r="H350" i="14" s="1"/>
  <c r="H349" i="14" s="1"/>
  <c r="H345" i="14"/>
  <c r="H344" i="14" s="1"/>
  <c r="H341" i="14"/>
  <c r="H340" i="14" s="1"/>
  <c r="H338" i="14"/>
  <c r="H336" i="14"/>
  <c r="H333" i="14"/>
  <c r="H331" i="14"/>
  <c r="H325" i="14"/>
  <c r="H322" i="14"/>
  <c r="H319" i="14"/>
  <c r="H317" i="14"/>
  <c r="H315" i="14"/>
  <c r="H311" i="14"/>
  <c r="H308" i="14"/>
  <c r="H302" i="14"/>
  <c r="H295" i="14"/>
  <c r="H294" i="14" s="1"/>
  <c r="H293" i="14" s="1"/>
  <c r="H290" i="14"/>
  <c r="H288" i="14"/>
  <c r="H285" i="14"/>
  <c r="H282" i="14"/>
  <c r="H277" i="14"/>
  <c r="H272" i="14"/>
  <c r="H271" i="14" s="1"/>
  <c r="H267" i="14"/>
  <c r="H266" i="14" s="1"/>
  <c r="H264" i="14"/>
  <c r="H263" i="14" s="1"/>
  <c r="H256" i="14"/>
  <c r="H255" i="14" s="1"/>
  <c r="H252" i="14"/>
  <c r="H250" i="14"/>
  <c r="H248" i="14"/>
  <c r="H245" i="14"/>
  <c r="H242" i="14"/>
  <c r="H238" i="14"/>
  <c r="H236" i="14"/>
  <c r="H228" i="14"/>
  <c r="H226" i="14"/>
  <c r="H221" i="14"/>
  <c r="H219" i="14"/>
  <c r="H216" i="14"/>
  <c r="H211" i="14"/>
  <c r="H208" i="14"/>
  <c r="H206" i="14"/>
  <c r="H204" i="14"/>
  <c r="H199" i="14"/>
  <c r="H193" i="14"/>
  <c r="H190" i="14"/>
  <c r="H189" i="14" s="1"/>
  <c r="H181" i="14"/>
  <c r="H179" i="14"/>
  <c r="H176" i="14"/>
  <c r="H173" i="14"/>
  <c r="H171" i="14"/>
  <c r="H168" i="14"/>
  <c r="H163" i="14"/>
  <c r="H162" i="14" s="1"/>
  <c r="H157" i="14"/>
  <c r="H152" i="14"/>
  <c r="H151" i="14" s="1"/>
  <c r="H145" i="14"/>
  <c r="H142" i="14"/>
  <c r="H140" i="14"/>
  <c r="H137" i="14"/>
  <c r="H134" i="14"/>
  <c r="H129" i="14"/>
  <c r="H128" i="14" s="1"/>
  <c r="H126" i="14"/>
  <c r="H119" i="14"/>
  <c r="H117" i="14"/>
  <c r="H116" i="14" s="1"/>
  <c r="H109" i="14"/>
  <c r="H107" i="14"/>
  <c r="H99" i="14"/>
  <c r="H89" i="14"/>
  <c r="H87" i="14"/>
  <c r="H78" i="14"/>
  <c r="H74" i="14"/>
  <c r="H70" i="14"/>
  <c r="H54" i="14"/>
  <c r="H48" i="14"/>
  <c r="H44" i="14"/>
  <c r="H37" i="14"/>
  <c r="H33" i="14"/>
  <c r="H14" i="14"/>
  <c r="H13" i="14" s="1"/>
  <c r="H11" i="14"/>
  <c r="H8" i="14"/>
  <c r="G448" i="14"/>
  <c r="G442" i="14"/>
  <c r="G439" i="14"/>
  <c r="G436" i="14"/>
  <c r="G429" i="14"/>
  <c r="G426" i="14" s="1"/>
  <c r="G423" i="14"/>
  <c r="G422" i="14" s="1"/>
  <c r="G421" i="14" s="1"/>
  <c r="G412" i="14"/>
  <c r="G411" i="14" s="1"/>
  <c r="G407" i="14" s="1"/>
  <c r="G404" i="14"/>
  <c r="G402" i="14"/>
  <c r="G400" i="14"/>
  <c r="G398" i="14"/>
  <c r="G395" i="14"/>
  <c r="G394" i="14" s="1"/>
  <c r="G389" i="14"/>
  <c r="G388" i="14" s="1"/>
  <c r="G385" i="14"/>
  <c r="G382" i="14"/>
  <c r="G379" i="14"/>
  <c r="G374" i="14"/>
  <c r="G373" i="14" s="1"/>
  <c r="G371" i="14"/>
  <c r="G369" i="14"/>
  <c r="G363" i="14"/>
  <c r="G351" i="14"/>
  <c r="G350" i="14" s="1"/>
  <c r="G349" i="14" s="1"/>
  <c r="G345" i="14"/>
  <c r="G344" i="14" s="1"/>
  <c r="G341" i="14"/>
  <c r="G340" i="14" s="1"/>
  <c r="G338" i="14"/>
  <c r="G336" i="14"/>
  <c r="G333" i="14"/>
  <c r="G331" i="14"/>
  <c r="G325" i="14"/>
  <c r="G322" i="14"/>
  <c r="G319" i="14"/>
  <c r="G317" i="14"/>
  <c r="G315" i="14"/>
  <c r="G311" i="14"/>
  <c r="G308" i="14"/>
  <c r="G302" i="14"/>
  <c r="G295" i="14"/>
  <c r="G294" i="14" s="1"/>
  <c r="G293" i="14" s="1"/>
  <c r="G290" i="14"/>
  <c r="G288" i="14"/>
  <c r="G285" i="14"/>
  <c r="G282" i="14"/>
  <c r="G277" i="14"/>
  <c r="G272" i="14"/>
  <c r="G271" i="14" s="1"/>
  <c r="G267" i="14"/>
  <c r="G266" i="14" s="1"/>
  <c r="G264" i="14"/>
  <c r="G263" i="14" s="1"/>
  <c r="G256" i="14"/>
  <c r="G255" i="14" s="1"/>
  <c r="G252" i="14"/>
  <c r="G250" i="14"/>
  <c r="G248" i="14"/>
  <c r="G245" i="14"/>
  <c r="G242" i="14"/>
  <c r="G238" i="14"/>
  <c r="G236" i="14"/>
  <c r="G228" i="14"/>
  <c r="G226" i="14"/>
  <c r="G221" i="14"/>
  <c r="G219" i="14"/>
  <c r="G216" i="14"/>
  <c r="G211" i="14"/>
  <c r="G208" i="14"/>
  <c r="G206" i="14"/>
  <c r="G204" i="14"/>
  <c r="G199" i="14"/>
  <c r="G193" i="14"/>
  <c r="G190" i="14"/>
  <c r="G189" i="14" s="1"/>
  <c r="G181" i="14"/>
  <c r="G179" i="14"/>
  <c r="G176" i="14"/>
  <c r="G173" i="14"/>
  <c r="G171" i="14"/>
  <c r="G168" i="14"/>
  <c r="G163" i="14"/>
  <c r="G162" i="14" s="1"/>
  <c r="G157" i="14"/>
  <c r="G152" i="14"/>
  <c r="G151" i="14" s="1"/>
  <c r="G145" i="14"/>
  <c r="G142" i="14"/>
  <c r="G140" i="14"/>
  <c r="G137" i="14"/>
  <c r="G134" i="14"/>
  <c r="G129" i="14"/>
  <c r="G128" i="14" s="1"/>
  <c r="G126" i="14"/>
  <c r="G119" i="14"/>
  <c r="G117" i="14"/>
  <c r="G116" i="14" s="1"/>
  <c r="G109" i="14"/>
  <c r="G107" i="14"/>
  <c r="G99" i="14"/>
  <c r="G89" i="14"/>
  <c r="G87" i="14"/>
  <c r="G78" i="14"/>
  <c r="G74" i="14"/>
  <c r="G70" i="14"/>
  <c r="G54" i="14"/>
  <c r="G48" i="14"/>
  <c r="G44" i="14"/>
  <c r="G37" i="14"/>
  <c r="G33" i="14"/>
  <c r="G14" i="14"/>
  <c r="G13" i="14" s="1"/>
  <c r="G8" i="14"/>
  <c r="F448" i="14"/>
  <c r="F442" i="14"/>
  <c r="F439" i="14"/>
  <c r="F436" i="14"/>
  <c r="F429" i="14"/>
  <c r="F426" i="14" s="1"/>
  <c r="F423" i="14"/>
  <c r="F422" i="14" s="1"/>
  <c r="F421" i="14" s="1"/>
  <c r="F412" i="14"/>
  <c r="F411" i="14" s="1"/>
  <c r="F407" i="14" s="1"/>
  <c r="F404" i="14"/>
  <c r="F402" i="14"/>
  <c r="F400" i="14"/>
  <c r="F398" i="14"/>
  <c r="F395" i="14"/>
  <c r="F394" i="14" s="1"/>
  <c r="F389" i="14"/>
  <c r="F388" i="14" s="1"/>
  <c r="F385" i="14"/>
  <c r="F382" i="14"/>
  <c r="F379" i="14"/>
  <c r="F374" i="14"/>
  <c r="F373" i="14" s="1"/>
  <c r="F371" i="14"/>
  <c r="F369" i="14"/>
  <c r="F363" i="14"/>
  <c r="F351" i="14"/>
  <c r="F350" i="14" s="1"/>
  <c r="F349" i="14" s="1"/>
  <c r="F345" i="14"/>
  <c r="F344" i="14" s="1"/>
  <c r="F341" i="14"/>
  <c r="F340" i="14" s="1"/>
  <c r="F338" i="14"/>
  <c r="F336" i="14"/>
  <c r="F333" i="14"/>
  <c r="F331" i="14"/>
  <c r="F325" i="14"/>
  <c r="F322" i="14"/>
  <c r="F319" i="14"/>
  <c r="F317" i="14"/>
  <c r="F315" i="14"/>
  <c r="F311" i="14"/>
  <c r="F308" i="14"/>
  <c r="F302" i="14"/>
  <c r="F295" i="14"/>
  <c r="F294" i="14" s="1"/>
  <c r="F293" i="14" s="1"/>
  <c r="F290" i="14"/>
  <c r="F288" i="14"/>
  <c r="F285" i="14"/>
  <c r="F282" i="14"/>
  <c r="F277" i="14"/>
  <c r="F272" i="14"/>
  <c r="F271" i="14" s="1"/>
  <c r="F267" i="14"/>
  <c r="F266" i="14" s="1"/>
  <c r="F264" i="14"/>
  <c r="F263" i="14" s="1"/>
  <c r="F256" i="14"/>
  <c r="F255" i="14" s="1"/>
  <c r="F252" i="14"/>
  <c r="F250" i="14"/>
  <c r="F248" i="14"/>
  <c r="F245" i="14"/>
  <c r="F242" i="14"/>
  <c r="F238" i="14"/>
  <c r="F236" i="14"/>
  <c r="F228" i="14"/>
  <c r="F226" i="14"/>
  <c r="F221" i="14"/>
  <c r="F219" i="14"/>
  <c r="F216" i="14"/>
  <c r="F211" i="14"/>
  <c r="F208" i="14"/>
  <c r="F206" i="14"/>
  <c r="F204" i="14"/>
  <c r="F199" i="14"/>
  <c r="F193" i="14"/>
  <c r="F190" i="14"/>
  <c r="F189" i="14" s="1"/>
  <c r="F181" i="14"/>
  <c r="F179" i="14"/>
  <c r="F176" i="14"/>
  <c r="F173" i="14"/>
  <c r="F171" i="14"/>
  <c r="F168" i="14"/>
  <c r="F163" i="14"/>
  <c r="F162" i="14" s="1"/>
  <c r="F157" i="14"/>
  <c r="F152" i="14"/>
  <c r="F151" i="14" s="1"/>
  <c r="F145" i="14"/>
  <c r="F142" i="14"/>
  <c r="F140" i="14"/>
  <c r="F137" i="14"/>
  <c r="F134" i="14"/>
  <c r="F129" i="14"/>
  <c r="F128" i="14" s="1"/>
  <c r="F126" i="14"/>
  <c r="F119" i="14"/>
  <c r="F117" i="14"/>
  <c r="F116" i="14" s="1"/>
  <c r="F109" i="14"/>
  <c r="F107" i="14"/>
  <c r="F99" i="14"/>
  <c r="F89" i="14"/>
  <c r="F87" i="14"/>
  <c r="F78" i="14"/>
  <c r="F74" i="14"/>
  <c r="F70" i="14"/>
  <c r="F54" i="14"/>
  <c r="F48" i="14"/>
  <c r="F44" i="14"/>
  <c r="F37" i="14"/>
  <c r="F33" i="14"/>
  <c r="F14" i="14"/>
  <c r="F13" i="14" s="1"/>
  <c r="F11" i="14"/>
  <c r="F8" i="14"/>
  <c r="E14" i="14"/>
  <c r="E13" i="14" s="1"/>
  <c r="E8" i="14"/>
  <c r="E11" i="14"/>
  <c r="H420" i="14" l="1"/>
  <c r="I300" i="14"/>
  <c r="K300" i="14"/>
  <c r="F420" i="14"/>
  <c r="G420" i="14"/>
  <c r="I275" i="14"/>
  <c r="G366" i="14"/>
  <c r="H366" i="14"/>
  <c r="F366" i="14"/>
  <c r="I358" i="14"/>
  <c r="K377" i="14"/>
  <c r="F175" i="14"/>
  <c r="G175" i="14"/>
  <c r="H175" i="14"/>
  <c r="I155" i="14"/>
  <c r="K155" i="14"/>
  <c r="M155" i="14"/>
  <c r="F139" i="14"/>
  <c r="F156" i="14"/>
  <c r="G123" i="14"/>
  <c r="H123" i="14"/>
  <c r="G139" i="14"/>
  <c r="G156" i="14"/>
  <c r="H139" i="14"/>
  <c r="F123" i="14"/>
  <c r="H156" i="14"/>
  <c r="F84" i="14"/>
  <c r="G84" i="14"/>
  <c r="H84" i="14"/>
  <c r="G21" i="14"/>
  <c r="H21" i="14"/>
  <c r="M377" i="14"/>
  <c r="F21" i="14"/>
  <c r="G7" i="14"/>
  <c r="I377" i="14"/>
  <c r="K188" i="14"/>
  <c r="K275" i="14"/>
  <c r="K358" i="14"/>
  <c r="M275" i="14"/>
  <c r="M358" i="14"/>
  <c r="H378" i="14"/>
  <c r="F7" i="14"/>
  <c r="H7" i="14"/>
  <c r="K6" i="14"/>
  <c r="F276" i="14"/>
  <c r="M188" i="14"/>
  <c r="M6" i="14"/>
  <c r="F378" i="14"/>
  <c r="H435" i="14"/>
  <c r="H434" i="14" s="1"/>
  <c r="F435" i="14"/>
  <c r="F434" i="14" s="1"/>
  <c r="G397" i="14"/>
  <c r="G435" i="14"/>
  <c r="G434" i="14" s="1"/>
  <c r="H170" i="14"/>
  <c r="H276" i="14"/>
  <c r="G378" i="14"/>
  <c r="G276" i="14"/>
  <c r="G43" i="14"/>
  <c r="F359" i="14"/>
  <c r="F397" i="14"/>
  <c r="G321" i="14"/>
  <c r="G359" i="14"/>
  <c r="H321" i="14"/>
  <c r="H359" i="14"/>
  <c r="H358" i="14" s="1"/>
  <c r="H397" i="14"/>
  <c r="I188" i="14"/>
  <c r="F43" i="14"/>
  <c r="F192" i="14"/>
  <c r="F270" i="14"/>
  <c r="G192" i="14"/>
  <c r="G270" i="14"/>
  <c r="H43" i="14"/>
  <c r="H192" i="14"/>
  <c r="H270" i="14"/>
  <c r="H241" i="14"/>
  <c r="H262" i="14"/>
  <c r="G170" i="14"/>
  <c r="G215" i="14"/>
  <c r="H93" i="14"/>
  <c r="H301" i="14"/>
  <c r="F287" i="14"/>
  <c r="F275" i="14" s="1"/>
  <c r="G287" i="14"/>
  <c r="H215" i="14"/>
  <c r="H287" i="14"/>
  <c r="F170" i="14"/>
  <c r="F215" i="14"/>
  <c r="F321" i="14"/>
  <c r="G93" i="14"/>
  <c r="G241" i="14"/>
  <c r="G262" i="14"/>
  <c r="G301" i="14"/>
  <c r="F93" i="14"/>
  <c r="F241" i="14"/>
  <c r="F262" i="14"/>
  <c r="F301" i="14"/>
  <c r="C423" i="14"/>
  <c r="E379" i="14"/>
  <c r="C379" i="14"/>
  <c r="E325" i="14"/>
  <c r="C325" i="14"/>
  <c r="C345" i="14"/>
  <c r="C344" i="14" s="1"/>
  <c r="E341" i="14"/>
  <c r="C341" i="14"/>
  <c r="E338" i="14"/>
  <c r="C338" i="14"/>
  <c r="E333" i="14"/>
  <c r="C333" i="14"/>
  <c r="E317" i="14"/>
  <c r="C317" i="14"/>
  <c r="E319" i="14"/>
  <c r="C319" i="14"/>
  <c r="E277" i="14"/>
  <c r="C277" i="14"/>
  <c r="E282" i="14"/>
  <c r="C282" i="14"/>
  <c r="E285" i="14"/>
  <c r="C285" i="14"/>
  <c r="E288" i="14"/>
  <c r="C288" i="14"/>
  <c r="E290" i="14"/>
  <c r="C290" i="14"/>
  <c r="C272" i="14"/>
  <c r="C271" i="14" s="1"/>
  <c r="C270" i="14" s="1"/>
  <c r="E199" i="14"/>
  <c r="C199" i="14"/>
  <c r="E211" i="14"/>
  <c r="C211" i="14"/>
  <c r="E216" i="14"/>
  <c r="C216" i="14"/>
  <c r="F300" i="14" l="1"/>
  <c r="H300" i="14"/>
  <c r="G300" i="14"/>
  <c r="H275" i="14"/>
  <c r="H155" i="14"/>
  <c r="G155" i="14"/>
  <c r="F155" i="14"/>
  <c r="G188" i="14"/>
  <c r="F377" i="14"/>
  <c r="H377" i="14"/>
  <c r="G358" i="14"/>
  <c r="G377" i="14"/>
  <c r="H188" i="14"/>
  <c r="G275" i="14"/>
  <c r="F188" i="14"/>
  <c r="F358" i="14"/>
  <c r="C287" i="14"/>
  <c r="E287" i="14"/>
  <c r="C276" i="14"/>
  <c r="C275" i="14" s="1"/>
  <c r="E276" i="14"/>
  <c r="E208" i="14"/>
  <c r="C208" i="14"/>
  <c r="E190" i="14"/>
  <c r="E189" i="14" s="1"/>
  <c r="C190" i="14"/>
  <c r="C189" i="14" s="1"/>
  <c r="C163" i="14"/>
  <c r="E163" i="14"/>
  <c r="E129" i="14"/>
  <c r="C129" i="14"/>
  <c r="E126" i="14"/>
  <c r="C89" i="14" l="1"/>
  <c r="C87" i="14"/>
  <c r="E89" i="14"/>
  <c r="C14" i="14"/>
  <c r="C13" i="14" s="1"/>
  <c r="C11" i="14"/>
  <c r="C84" i="14" l="1"/>
  <c r="E412" i="14"/>
  <c r="C412" i="14"/>
  <c r="E448" i="14"/>
  <c r="E442" i="14"/>
  <c r="E439" i="14"/>
  <c r="E436" i="14"/>
  <c r="C439" i="14"/>
  <c r="N448" i="14"/>
  <c r="C448" i="14"/>
  <c r="C442" i="14"/>
  <c r="C436" i="14"/>
  <c r="N402" i="14"/>
  <c r="O402" i="14"/>
  <c r="E402" i="14"/>
  <c r="C402" i="14"/>
  <c r="N374" i="14"/>
  <c r="N373" i="14" s="1"/>
  <c r="O374" i="14"/>
  <c r="O373" i="14" s="1"/>
  <c r="E374" i="14"/>
  <c r="E373" i="14" s="1"/>
  <c r="C374" i="14"/>
  <c r="C373" i="14" s="1"/>
  <c r="C435" i="14" l="1"/>
  <c r="C434" i="14" s="1"/>
  <c r="E435" i="14"/>
  <c r="E434" i="14" s="1"/>
  <c r="N439" i="14"/>
  <c r="N443" i="14"/>
  <c r="N442" i="14" s="1"/>
  <c r="O439" i="14"/>
  <c r="N436" i="14"/>
  <c r="O436" i="14"/>
  <c r="O443" i="14"/>
  <c r="O442" i="14" s="1"/>
  <c r="O448" i="14"/>
  <c r="E256" i="14"/>
  <c r="C256" i="14"/>
  <c r="E7" i="14"/>
  <c r="N435" i="14" l="1"/>
  <c r="N434" i="14" s="1"/>
  <c r="O435" i="14"/>
  <c r="O434" i="14" s="1"/>
  <c r="E395" i="14"/>
  <c r="E394" i="14" s="1"/>
  <c r="C395" i="14"/>
  <c r="C394" i="14" s="1"/>
  <c r="N395" i="14"/>
  <c r="N394" i="14" s="1"/>
  <c r="O395" i="14"/>
  <c r="O394" i="14" s="1"/>
  <c r="E181" i="14"/>
  <c r="C181" i="14"/>
  <c r="N181" i="14"/>
  <c r="O181" i="14"/>
  <c r="E423" i="14" l="1"/>
  <c r="N412" i="14"/>
  <c r="N379" i="14"/>
  <c r="N341" i="14"/>
  <c r="N338" i="14"/>
  <c r="N333" i="14"/>
  <c r="N325" i="14"/>
  <c r="N319" i="14"/>
  <c r="N317" i="14"/>
  <c r="N290" i="14"/>
  <c r="N288" i="14"/>
  <c r="N285" i="14"/>
  <c r="N282" i="14"/>
  <c r="N256" i="14"/>
  <c r="N216" i="14"/>
  <c r="N152" i="14"/>
  <c r="N151" i="14" s="1"/>
  <c r="E152" i="14"/>
  <c r="E151" i="14" s="1"/>
  <c r="O152" i="14"/>
  <c r="O151" i="14" s="1"/>
  <c r="C152" i="14"/>
  <c r="C151" i="14" s="1"/>
  <c r="C147" i="14"/>
  <c r="E137" i="14"/>
  <c r="C137" i="14"/>
  <c r="N137" i="14"/>
  <c r="O137" i="14"/>
  <c r="N190" i="14"/>
  <c r="N189" i="14" s="1"/>
  <c r="C119" i="14"/>
  <c r="N119" i="14"/>
  <c r="O119" i="14"/>
  <c r="E119" i="14"/>
  <c r="N129" i="14"/>
  <c r="N126" i="14"/>
  <c r="N89" i="14"/>
  <c r="N11" i="14"/>
  <c r="N287" i="14" l="1"/>
  <c r="N277" i="14"/>
  <c r="N276" i="14" s="1"/>
  <c r="O379" i="14"/>
  <c r="O325" i="14"/>
  <c r="O341" i="14"/>
  <c r="O338" i="14"/>
  <c r="O333" i="14"/>
  <c r="O317" i="14"/>
  <c r="O319" i="14"/>
  <c r="O277" i="14"/>
  <c r="O282" i="14"/>
  <c r="O285" i="14"/>
  <c r="O288" i="14"/>
  <c r="O290" i="14"/>
  <c r="N199" i="14"/>
  <c r="N211" i="14"/>
  <c r="O199" i="14"/>
  <c r="O211" i="14"/>
  <c r="O216" i="14"/>
  <c r="N208" i="14"/>
  <c r="O208" i="14"/>
  <c r="O190" i="14"/>
  <c r="O189" i="14" s="1"/>
  <c r="N163" i="14"/>
  <c r="O129" i="14"/>
  <c r="O128" i="14" s="1"/>
  <c r="O126" i="14"/>
  <c r="O89" i="14"/>
  <c r="O256" i="14"/>
  <c r="O11" i="14"/>
  <c r="N14" i="14"/>
  <c r="N13" i="14" s="1"/>
  <c r="E422" i="14"/>
  <c r="E421" i="14" s="1"/>
  <c r="N423" i="14"/>
  <c r="N363" i="14"/>
  <c r="E363" i="14"/>
  <c r="C363" i="14"/>
  <c r="E322" i="14"/>
  <c r="C322" i="14"/>
  <c r="N171" i="14"/>
  <c r="E173" i="14"/>
  <c r="O276" i="14" l="1"/>
  <c r="N275" i="14"/>
  <c r="O287" i="14"/>
  <c r="O163" i="14"/>
  <c r="O412" i="14"/>
  <c r="O411" i="14" s="1"/>
  <c r="O407" i="14" s="1"/>
  <c r="O451" i="14" s="1"/>
  <c r="O423" i="14"/>
  <c r="O422" i="14" s="1"/>
  <c r="O421" i="14" s="1"/>
  <c r="C422" i="14"/>
  <c r="C421" i="14" s="1"/>
  <c r="N422" i="14"/>
  <c r="N421" i="14" s="1"/>
  <c r="N322" i="14"/>
  <c r="O322" i="14"/>
  <c r="E171" i="14"/>
  <c r="E170" i="14" s="1"/>
  <c r="O171" i="14"/>
  <c r="O275" i="14" l="1"/>
  <c r="E382" i="14"/>
  <c r="C382" i="14"/>
  <c r="N369" i="14"/>
  <c r="O369" i="14"/>
  <c r="E369" i="14"/>
  <c r="C369" i="14"/>
  <c r="E295" i="14"/>
  <c r="E219" i="14"/>
  <c r="C219" i="14"/>
  <c r="N219" i="14"/>
  <c r="O219" i="14"/>
  <c r="N173" i="14"/>
  <c r="N170" i="14" s="1"/>
  <c r="O363" i="14" l="1"/>
  <c r="O173" i="14"/>
  <c r="O170" i="14" s="1"/>
  <c r="E99" i="14"/>
  <c r="C99" i="14"/>
  <c r="N99" i="14"/>
  <c r="E54" i="14"/>
  <c r="C54" i="14"/>
  <c r="E48" i="14"/>
  <c r="C48" i="14"/>
  <c r="E275" i="14" l="1"/>
  <c r="O99" i="14"/>
  <c r="E359" i="14"/>
  <c r="C429" i="14" l="1"/>
  <c r="C426" i="14" s="1"/>
  <c r="E429" i="14"/>
  <c r="E426" i="14" s="1"/>
  <c r="E420" i="14" s="1"/>
  <c r="N429" i="14"/>
  <c r="N426" i="14" s="1"/>
  <c r="N420" i="14" s="1"/>
  <c r="O429" i="14"/>
  <c r="O426" i="14" s="1"/>
  <c r="O420" i="14" s="1"/>
  <c r="C308" i="14"/>
  <c r="C311" i="14"/>
  <c r="E308" i="14"/>
  <c r="C336" i="14"/>
  <c r="N336" i="14"/>
  <c r="O336" i="14"/>
  <c r="E336" i="14"/>
  <c r="N331" i="14"/>
  <c r="O331" i="14"/>
  <c r="E331" i="14"/>
  <c r="C331" i="14"/>
  <c r="E315" i="14"/>
  <c r="C315" i="14"/>
  <c r="N315" i="14"/>
  <c r="O315" i="14"/>
  <c r="E311" i="14"/>
  <c r="E302" i="14"/>
  <c r="E236" i="14"/>
  <c r="C236" i="14"/>
  <c r="C238" i="14"/>
  <c r="C252" i="14"/>
  <c r="C250" i="14"/>
  <c r="C248" i="14"/>
  <c r="C245" i="14"/>
  <c r="C242" i="14"/>
  <c r="C228" i="14"/>
  <c r="C226" i="14"/>
  <c r="C221" i="14"/>
  <c r="C206" i="14"/>
  <c r="C204" i="14"/>
  <c r="C193" i="14"/>
  <c r="E228" i="14"/>
  <c r="E221" i="14"/>
  <c r="E193" i="14"/>
  <c r="E252" i="14"/>
  <c r="N250" i="14"/>
  <c r="O250" i="14"/>
  <c r="E250" i="14"/>
  <c r="E245" i="14"/>
  <c r="N236" i="14"/>
  <c r="O236" i="14"/>
  <c r="E204" i="14"/>
  <c r="N206" i="14"/>
  <c r="O206" i="14"/>
  <c r="E206" i="14"/>
  <c r="E179" i="14"/>
  <c r="E176" i="14"/>
  <c r="E168" i="14"/>
  <c r="E157" i="14"/>
  <c r="C162" i="14"/>
  <c r="E162" i="14"/>
  <c r="E128" i="14"/>
  <c r="C128" i="14"/>
  <c r="C142" i="14"/>
  <c r="C140" i="14"/>
  <c r="C134" i="14"/>
  <c r="C8" i="14"/>
  <c r="C44" i="14"/>
  <c r="E44" i="14"/>
  <c r="E37" i="14"/>
  <c r="C37" i="14"/>
  <c r="E175" i="14" l="1"/>
  <c r="C139" i="14"/>
  <c r="C123" i="14"/>
  <c r="E156" i="14"/>
  <c r="C7" i="14"/>
  <c r="C301" i="14"/>
  <c r="C420" i="14"/>
  <c r="C192" i="14"/>
  <c r="E192" i="14"/>
  <c r="E321" i="14"/>
  <c r="C321" i="14"/>
  <c r="E301" i="14"/>
  <c r="C215" i="14"/>
  <c r="N245" i="14"/>
  <c r="N308" i="14"/>
  <c r="O308" i="14"/>
  <c r="N311" i="14"/>
  <c r="C241" i="14"/>
  <c r="O311" i="14"/>
  <c r="O245" i="14"/>
  <c r="E155" i="14" l="1"/>
  <c r="N404" i="14"/>
  <c r="C404" i="14"/>
  <c r="N400" i="14"/>
  <c r="E400" i="14"/>
  <c r="C400" i="14"/>
  <c r="E404" i="14" l="1"/>
  <c r="O404" i="14"/>
  <c r="O400" i="14" l="1"/>
  <c r="E134" i="14" l="1"/>
  <c r="E123" i="14" s="1"/>
  <c r="C78" i="14"/>
  <c r="E78" i="14" l="1"/>
  <c r="C411" i="14"/>
  <c r="C407" i="14" s="1"/>
  <c r="N398" i="14"/>
  <c r="N397" i="14" s="1"/>
  <c r="E398" i="14"/>
  <c r="E397" i="14" s="1"/>
  <c r="C398" i="14"/>
  <c r="C397" i="14" s="1"/>
  <c r="C389" i="14"/>
  <c r="C388" i="14" s="1"/>
  <c r="E385" i="14"/>
  <c r="E378" i="14" s="1"/>
  <c r="C385" i="14"/>
  <c r="C378" i="14" s="1"/>
  <c r="C377" i="14" s="1"/>
  <c r="N382" i="14"/>
  <c r="N371" i="14"/>
  <c r="N366" i="14" s="1"/>
  <c r="C371" i="14"/>
  <c r="C360" i="14"/>
  <c r="C359" i="14" s="1"/>
  <c r="C351" i="14"/>
  <c r="C350" i="14" s="1"/>
  <c r="C349" i="14" s="1"/>
  <c r="E340" i="14"/>
  <c r="C340" i="14"/>
  <c r="C300" i="14" s="1"/>
  <c r="N295" i="14"/>
  <c r="C294" i="14"/>
  <c r="C293" i="14" s="1"/>
  <c r="N272" i="14"/>
  <c r="N271" i="14" s="1"/>
  <c r="N267" i="14"/>
  <c r="N266" i="14" s="1"/>
  <c r="O267" i="14"/>
  <c r="O266" i="14" s="1"/>
  <c r="E267" i="14"/>
  <c r="E266" i="14" s="1"/>
  <c r="C267" i="14"/>
  <c r="C266" i="14" s="1"/>
  <c r="N264" i="14"/>
  <c r="N263" i="14" s="1"/>
  <c r="C264" i="14"/>
  <c r="C263" i="14" s="1"/>
  <c r="N255" i="14"/>
  <c r="E255" i="14"/>
  <c r="C255" i="14"/>
  <c r="N252" i="14"/>
  <c r="N248" i="14"/>
  <c r="N226" i="14"/>
  <c r="N204" i="14"/>
  <c r="N179" i="14"/>
  <c r="C179" i="14"/>
  <c r="C176" i="14"/>
  <c r="N168" i="14"/>
  <c r="C168" i="14"/>
  <c r="C156" i="14" s="1"/>
  <c r="E148" i="14"/>
  <c r="N145" i="14"/>
  <c r="C145" i="14"/>
  <c r="N142" i="14"/>
  <c r="N140" i="14"/>
  <c r="E140" i="14"/>
  <c r="N134" i="14"/>
  <c r="N117" i="14"/>
  <c r="N116" i="14" s="1"/>
  <c r="E117" i="14"/>
  <c r="E116" i="14" s="1"/>
  <c r="C117" i="14"/>
  <c r="C116" i="14" s="1"/>
  <c r="C109" i="14"/>
  <c r="N107" i="14"/>
  <c r="E107" i="14"/>
  <c r="E93" i="14" s="1"/>
  <c r="C107" i="14"/>
  <c r="C93" i="14" s="1"/>
  <c r="N87" i="14"/>
  <c r="N84" i="14" s="1"/>
  <c r="E87" i="14"/>
  <c r="E84" i="14" s="1"/>
  <c r="C74" i="14"/>
  <c r="E70" i="14"/>
  <c r="C70" i="14"/>
  <c r="C33" i="14"/>
  <c r="C21" i="14" s="1"/>
  <c r="C366" i="14" l="1"/>
  <c r="C367" i="14"/>
  <c r="C175" i="14"/>
  <c r="C155" i="14" s="1"/>
  <c r="N270" i="14"/>
  <c r="N139" i="14"/>
  <c r="E147" i="14"/>
  <c r="F148" i="14"/>
  <c r="C262" i="14"/>
  <c r="N262" i="14"/>
  <c r="C358" i="14"/>
  <c r="N411" i="14"/>
  <c r="N407" i="14" s="1"/>
  <c r="N451" i="14" s="1"/>
  <c r="C188" i="14"/>
  <c r="N70" i="14"/>
  <c r="O70" i="14"/>
  <c r="N33" i="14"/>
  <c r="O37" i="14"/>
  <c r="O382" i="14"/>
  <c r="N54" i="14"/>
  <c r="N48" i="14"/>
  <c r="N340" i="14"/>
  <c r="O340" i="14"/>
  <c r="N321" i="14"/>
  <c r="N294" i="14"/>
  <c r="N293" i="14" s="1"/>
  <c r="N302" i="14"/>
  <c r="N301" i="14" s="1"/>
  <c r="N162" i="14"/>
  <c r="N157" i="14"/>
  <c r="N193" i="14"/>
  <c r="N192" i="14" s="1"/>
  <c r="N221" i="14"/>
  <c r="N228" i="14"/>
  <c r="N109" i="14"/>
  <c r="N128" i="14"/>
  <c r="N123" i="14" s="1"/>
  <c r="N345" i="14"/>
  <c r="N344" i="14" s="1"/>
  <c r="N176" i="14"/>
  <c r="N175" i="14" s="1"/>
  <c r="N44" i="14"/>
  <c r="N37" i="14"/>
  <c r="O321" i="14"/>
  <c r="E226" i="14"/>
  <c r="O242" i="14"/>
  <c r="O385" i="14"/>
  <c r="E389" i="14"/>
  <c r="N78" i="14"/>
  <c r="O168" i="14"/>
  <c r="C43" i="14"/>
  <c r="E145" i="14"/>
  <c r="E144" i="14" s="1"/>
  <c r="N238" i="14"/>
  <c r="O264" i="14"/>
  <c r="O263" i="14" s="1"/>
  <c r="O262" i="14" s="1"/>
  <c r="E264" i="14"/>
  <c r="E263" i="14" s="1"/>
  <c r="E262" i="14" s="1"/>
  <c r="E294" i="14"/>
  <c r="E293" i="14" s="1"/>
  <c r="E351" i="14"/>
  <c r="E350" i="14" s="1"/>
  <c r="E349" i="14" s="1"/>
  <c r="O142" i="14"/>
  <c r="E74" i="14"/>
  <c r="N74" i="14"/>
  <c r="O145" i="14"/>
  <c r="E272" i="14"/>
  <c r="E271" i="14" s="1"/>
  <c r="C144" i="14"/>
  <c r="C122" i="14" s="1"/>
  <c r="E242" i="14"/>
  <c r="N351" i="14"/>
  <c r="N350" i="14" s="1"/>
  <c r="N349" i="14" s="1"/>
  <c r="N385" i="14"/>
  <c r="N378" i="14" s="1"/>
  <c r="E33" i="14"/>
  <c r="E21" i="14" s="1"/>
  <c r="O238" i="14"/>
  <c r="E109" i="14"/>
  <c r="E142" i="14"/>
  <c r="E139" i="14" s="1"/>
  <c r="E122" i="14" s="1"/>
  <c r="N242" i="14"/>
  <c r="N241" i="14" s="1"/>
  <c r="E248" i="14"/>
  <c r="O226" i="14"/>
  <c r="E238" i="14"/>
  <c r="E345" i="14"/>
  <c r="E344" i="14" s="1"/>
  <c r="E300" i="14" s="1"/>
  <c r="E371" i="14"/>
  <c r="N389" i="14"/>
  <c r="N388" i="14" s="1"/>
  <c r="O351" i="14"/>
  <c r="O350" i="14" s="1"/>
  <c r="O349" i="14" s="1"/>
  <c r="N300" i="14" l="1"/>
  <c r="E366" i="14"/>
  <c r="E358" i="14" s="1"/>
  <c r="E270" i="14"/>
  <c r="N156" i="14"/>
  <c r="N155" i="14" s="1"/>
  <c r="N21" i="14"/>
  <c r="N93" i="14"/>
  <c r="G148" i="14"/>
  <c r="F147" i="14"/>
  <c r="F144" i="14" s="1"/>
  <c r="F122" i="14" s="1"/>
  <c r="E388" i="14"/>
  <c r="E377" i="14" s="1"/>
  <c r="N377" i="14"/>
  <c r="E411" i="14"/>
  <c r="E407" i="14" s="1"/>
  <c r="O74" i="14"/>
  <c r="O78" i="14"/>
  <c r="O33" i="14"/>
  <c r="O21" i="14" s="1"/>
  <c r="O48" i="14"/>
  <c r="O378" i="14"/>
  <c r="N359" i="14"/>
  <c r="N358" i="14" s="1"/>
  <c r="E215" i="14"/>
  <c r="N215" i="14"/>
  <c r="N188" i="14" s="1"/>
  <c r="O54" i="14"/>
  <c r="E241" i="14"/>
  <c r="O302" i="14"/>
  <c r="O301" i="14" s="1"/>
  <c r="O193" i="14"/>
  <c r="O221" i="14"/>
  <c r="O228" i="14"/>
  <c r="O204" i="14"/>
  <c r="O157" i="14"/>
  <c r="O179" i="14"/>
  <c r="O162" i="14"/>
  <c r="O156" i="14" s="1"/>
  <c r="O176" i="14"/>
  <c r="O175" i="14" s="1"/>
  <c r="O44" i="14"/>
  <c r="O398" i="14"/>
  <c r="O397" i="14" s="1"/>
  <c r="O107" i="14"/>
  <c r="O389" i="14"/>
  <c r="O388" i="14" s="1"/>
  <c r="O272" i="14"/>
  <c r="O271" i="14" s="1"/>
  <c r="O252" i="14"/>
  <c r="O134" i="14"/>
  <c r="O123" i="14" s="1"/>
  <c r="N43" i="14"/>
  <c r="O87" i="14"/>
  <c r="O84" i="14" s="1"/>
  <c r="O140" i="14"/>
  <c r="O139" i="14" s="1"/>
  <c r="O345" i="14"/>
  <c r="O344" i="14" s="1"/>
  <c r="O371" i="14"/>
  <c r="O366" i="14" s="1"/>
  <c r="O117" i="14"/>
  <c r="O116" i="14" s="1"/>
  <c r="O248" i="14"/>
  <c r="O300" i="14" l="1"/>
  <c r="O270" i="14"/>
  <c r="O155" i="14"/>
  <c r="O43" i="14"/>
  <c r="H148" i="14"/>
  <c r="G147" i="14"/>
  <c r="G144" i="14" s="1"/>
  <c r="G122" i="14" s="1"/>
  <c r="O377" i="14"/>
  <c r="O192" i="14"/>
  <c r="E188" i="14"/>
  <c r="O215" i="14"/>
  <c r="O93" i="14"/>
  <c r="O241" i="14"/>
  <c r="O255" i="14"/>
  <c r="O109" i="14"/>
  <c r="O188" i="14" l="1"/>
  <c r="I148" i="14"/>
  <c r="K148" i="14" s="1"/>
  <c r="K147" i="14" s="1"/>
  <c r="K144" i="14" s="1"/>
  <c r="K122" i="14" s="1"/>
  <c r="H147" i="14"/>
  <c r="H144" i="14" s="1"/>
  <c r="H122" i="14" s="1"/>
  <c r="O359" i="14"/>
  <c r="O358" i="14" s="1"/>
  <c r="J148" i="14" l="1"/>
  <c r="I147" i="14"/>
  <c r="I144" i="14" s="1"/>
  <c r="I122" i="14" s="1"/>
  <c r="E43" i="14"/>
  <c r="L148" i="14" l="1"/>
  <c r="J147" i="14"/>
  <c r="J144" i="14" s="1"/>
  <c r="J122" i="14" l="1"/>
  <c r="M148" i="14"/>
  <c r="M147" i="14" s="1"/>
  <c r="M144" i="14" s="1"/>
  <c r="M122" i="14" s="1"/>
  <c r="L147" i="14"/>
  <c r="L144" i="14" s="1"/>
  <c r="L122" i="14" s="1"/>
  <c r="N148" i="14" l="1"/>
  <c r="O8" i="14"/>
  <c r="O7" i="14" s="1"/>
  <c r="N147" i="14" l="1"/>
  <c r="N144" i="14" s="1"/>
  <c r="N122" i="14" s="1"/>
  <c r="O148" i="14"/>
  <c r="O147" i="14" s="1"/>
  <c r="O144" i="14" s="1"/>
  <c r="O122" i="14" s="1"/>
  <c r="N8" i="14"/>
  <c r="N7" i="14" l="1"/>
</calcChain>
</file>

<file path=xl/sharedStrings.xml><?xml version="1.0" encoding="utf-8"?>
<sst xmlns="http://schemas.openxmlformats.org/spreadsheetml/2006/main" count="718" uniqueCount="315">
  <si>
    <t>Concepto</t>
  </si>
  <si>
    <t>SERVICIOS PERSONALES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</si>
  <si>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</si>
  <si>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</si>
  <si>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</si>
  <si>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</si>
  <si>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</si>
  <si>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</si>
  <si>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</si>
  <si>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</si>
  <si>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</si>
  <si>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</si>
  <si>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</si>
  <si>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</si>
  <si>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</si>
  <si>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</si>
  <si>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</si>
  <si>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</si>
  <si>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BIENES MUEBLES, INMUEBLES E INTANGIBLES</t>
  </si>
  <si>
    <t>MOBILIARIO Y EQUIPO DE ADMINISTRACIÓN</t>
  </si>
  <si>
    <t>VEHÍCULOS Y EQUIPO DE TRANSPORTE</t>
  </si>
  <si>
    <t>MAQUINARIA, OTROS EQUIPOS Y HERRAMIENTAS</t>
  </si>
  <si>
    <t>ACTIVOS INTANGIBLES</t>
  </si>
  <si>
    <t>INVERSIÓN PÚBLICA</t>
  </si>
  <si>
    <t>PARTICIPACIONES Y APORTACIONES</t>
  </si>
  <si>
    <t>CONVENIOS</t>
  </si>
  <si>
    <t xml:space="preserve">RECURSOS PROPIOS 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</si>
  <si>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</si>
  <si>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</si>
  <si>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</si>
  <si>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</si>
  <si>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</si>
  <si>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</si>
  <si>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</si>
  <si>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</si>
  <si>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</si>
  <si>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</si>
  <si>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</si>
  <si>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</si>
  <si>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MOBILIARIO Y EQUIPO EDUCACIONAL Y RECREATIVO</t>
  </si>
  <si>
    <t>OBRA PÚBLICA EN BIENES DE DOMINIO PÚBLICO</t>
  </si>
  <si>
    <t xml:space="preserve">FONDO GENERAL DE PARTICIPACIONES </t>
  </si>
  <si>
    <t xml:space="preserve">FONDO DE FOMENTO MUNICIPAL </t>
  </si>
  <si>
    <t xml:space="preserve">FONDO DE APORTACIONES PARA EL FORTALECIMIENTO MUNICIPAL </t>
  </si>
  <si>
    <t xml:space="preserve">INSENTIVO A LA VENTA DE DIESEL Y GASOLINA (IPES GASOLINAS) </t>
  </si>
  <si>
    <t xml:space="preserve">IMPUESTO SOBRE AUTOMOVILES NUEVOS (ISAN) </t>
  </si>
  <si>
    <t xml:space="preserve">COMPENSACION AL IMPUESTO SOBRE AUTOMOVILES NUEVOS </t>
  </si>
  <si>
    <t xml:space="preserve">FONDO DE FISCALIZACION Y RECAUDACION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</si>
  <si>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</si>
  <si>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</si>
  <si>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</si>
  <si>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COOPARTICIPACION FORTASEG</t>
  </si>
  <si>
    <t>FORTASEG</t>
  </si>
  <si>
    <t>1.1.1</t>
  </si>
  <si>
    <t>DIETAS</t>
  </si>
  <si>
    <t>1.1.3</t>
  </si>
  <si>
    <t>SUELDOS BASE AL PERSONAL PERMANENTE</t>
  </si>
  <si>
    <t>1.2.1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</si>
  <si>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</si>
  <si>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</si>
  <si>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</si>
  <si>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</si>
  <si>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</si>
  <si>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</si>
  <si>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</si>
  <si>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</si>
  <si>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</si>
  <si>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</si>
  <si>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1.3.4</t>
  </si>
  <si>
    <t>COMPENSACIONES</t>
  </si>
  <si>
    <t>1.4.4</t>
  </si>
  <si>
    <t>APORTACIONES PARA SEGUROS</t>
  </si>
  <si>
    <t>1.5.2</t>
  </si>
  <si>
    <t>INDEMNIZACIONES</t>
  </si>
  <si>
    <t>1.5.9</t>
  </si>
  <si>
    <t>1.7.1</t>
  </si>
  <si>
    <t>2.1.1</t>
  </si>
  <si>
    <t>2.1.2</t>
  </si>
  <si>
    <t>2.1.4</t>
  </si>
  <si>
    <t>2.1.5</t>
  </si>
  <si>
    <t>2.1.6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</si>
  <si>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</si>
  <si>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</si>
  <si>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</si>
  <si>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IMPRESO E INFORMACIÓN DIGITAL</t>
  </si>
  <si>
    <t>MATERIAL DE LIMPIEZA</t>
  </si>
  <si>
    <t>2.2.1</t>
  </si>
  <si>
    <t>PRODUCTOS ALIMENTICIOS PARA PERSONAS</t>
  </si>
  <si>
    <t>2.4.6</t>
  </si>
  <si>
    <t>2.4.9</t>
  </si>
  <si>
    <t>MATERIAL ELÉCTRICO Y ELECTRÓNICO</t>
  </si>
  <si>
    <t>OTROS MATERIALES Y ARTÍCULOS DE CONSTRUCCIÓN Y REPARACIÓN</t>
  </si>
  <si>
    <t>2.5.3</t>
  </si>
  <si>
    <t>MEDICINAS Y PRODUCTOS FARMACÉUTICOS</t>
  </si>
  <si>
    <t>2.6.1</t>
  </si>
  <si>
    <t>2.7.1</t>
  </si>
  <si>
    <t>2.7.2</t>
  </si>
  <si>
    <t>2.7.3</t>
  </si>
  <si>
    <t>VESTUARIO Y UNIFORMES</t>
  </si>
  <si>
    <t>PRENDAS DE SEGURIDAD Y PROTECCIÓN PERSONAL</t>
  </si>
  <si>
    <t>ARTÍCULOS DEPORTIVOS</t>
  </si>
  <si>
    <t>2.8.2</t>
  </si>
  <si>
    <t>2.8.3</t>
  </si>
  <si>
    <t>MATERIALES DE SEGURIDAD PÚBLICA</t>
  </si>
  <si>
    <t>PRENDAS DE PROTECCIÓN PARA SEGURIDAD PÚBLICA</t>
  </si>
  <si>
    <t>2.9.1</t>
  </si>
  <si>
    <t>2.9.2</t>
  </si>
  <si>
    <t>2.9.3</t>
  </si>
  <si>
    <t>HERRAMIENTAS MENORES</t>
  </si>
  <si>
    <t>3.1.1</t>
  </si>
  <si>
    <t>3.1.4</t>
  </si>
  <si>
    <t>ENERGÍA ELÉCTRICA</t>
  </si>
  <si>
    <t>TELEFONÍA TRADICIONAL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</si>
  <si>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</si>
  <si>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</si>
  <si>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</si>
  <si>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</si>
  <si>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</si>
  <si>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</si>
  <si>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</si>
  <si>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</si>
  <si>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</si>
  <si>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</si>
  <si>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</si>
  <si>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</si>
  <si>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</si>
  <si>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3.3.7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</si>
  <si>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</si>
  <si>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</si>
  <si>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</si>
  <si>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</si>
  <si>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</si>
  <si>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</si>
  <si>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DE PROTECCIÓN Y SEGURIDAD</t>
  </si>
  <si>
    <t>SERVICIOS PROFESIONALES, CIENTÍFICOS Y TÉCNICOS INTEGRALES</t>
  </si>
  <si>
    <t>3.4.1</t>
  </si>
  <si>
    <t>SERVICIOS FINANCIEROS Y BANCARIOS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</si>
  <si>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</si>
  <si>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</si>
  <si>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</si>
  <si>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</si>
  <si>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</si>
  <si>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</si>
  <si>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</si>
  <si>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</si>
  <si>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</si>
  <si>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</si>
  <si>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</si>
  <si>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</si>
  <si>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3.7.5</t>
  </si>
  <si>
    <t>VIÁTICOS EN EL PAÍS</t>
  </si>
  <si>
    <t>3.8.1</t>
  </si>
  <si>
    <t>3.8.2</t>
  </si>
  <si>
    <t>3.8.3</t>
  </si>
  <si>
    <t>GASTOS DE CEREMONIAL</t>
  </si>
  <si>
    <t>GASTOS DE ORDEN SOCIAL Y CULTURAL</t>
  </si>
  <si>
    <t>CONGRESOS Y CONVENCIONES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</si>
  <si>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</si>
  <si>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</si>
  <si>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</si>
  <si>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</si>
  <si>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</si>
  <si>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</si>
  <si>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</si>
  <si>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</si>
  <si>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</si>
  <si>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4.1.5</t>
  </si>
  <si>
    <t>TRANSFERENCIAS INTERNAS OTORGADAS A ENTIDADES PARAESTATALES NO EMPRESARIALES Y NO FINANCIERAS</t>
  </si>
  <si>
    <t>4.3</t>
  </si>
  <si>
    <t>4.4.1</t>
  </si>
  <si>
    <t>4.4.2</t>
  </si>
  <si>
    <t>4.4.3</t>
  </si>
  <si>
    <t>4.4.5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</si>
  <si>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</si>
  <si>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</si>
  <si>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</si>
  <si>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</si>
  <si>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5.1.1</t>
  </si>
  <si>
    <t>5.1.5</t>
  </si>
  <si>
    <t>MUEBLES DE OFICINA Y ESTANTERÍA</t>
  </si>
  <si>
    <t>EQUIPO DE CÓMPUTO Y DE TECNOLOGÍAS DE LA INFORMACIÓN</t>
  </si>
  <si>
    <t>5.2.1</t>
  </si>
  <si>
    <t>5.2.3</t>
  </si>
  <si>
    <t>EQUIPOS Y APARATOS AUDIOVISUALES</t>
  </si>
  <si>
    <t>CÁMARAS FOTOGRÁFICAS Y DE VIDEO</t>
  </si>
  <si>
    <t>5.4.1</t>
  </si>
  <si>
    <t>VEHÍCULOS Y EQUIPO TERRESTRE</t>
  </si>
  <si>
    <t>5.6.5</t>
  </si>
  <si>
    <t>5.6.7</t>
  </si>
  <si>
    <t>5.6.9</t>
  </si>
  <si>
    <t>EQUIPO DE COMUNICACIÓN Y TELECOMUNICACIÓN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</si>
  <si>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</si>
  <si>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</si>
  <si>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</si>
  <si>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</si>
  <si>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</si>
  <si>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</si>
  <si>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</si>
  <si>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</si>
  <si>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</si>
  <si>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</si>
  <si>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</si>
  <si>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</si>
  <si>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TRABAJOS DE ACABADOS EN EDIFICACIONES Y OTROS TRABAJOS ESPECIALIZADOS</t>
  </si>
  <si>
    <t>CONSTRUCCIÓN DE OBRAS PARA EL ABASTECIMIENTO DE AGUA, PETRÓLEO, GAS, ELECTRICIDAD Y TELECOMUNICACION</t>
  </si>
  <si>
    <t>8.5.3</t>
  </si>
  <si>
    <t>OTROS CONVENIOS</t>
  </si>
  <si>
    <t xml:space="preserve"> EDIFICACIÓN NO HABITACIONAL </t>
  </si>
  <si>
    <t xml:space="preserve"> TRABAJOS DE ACABADOS EN EDIFICACIONES Y OTROS TRABAJOS ESPECIALIZADOS </t>
  </si>
  <si>
    <t xml:space="preserve"> HORAS EXTRAORDINARIAS</t>
  </si>
  <si>
    <t>3.5.2</t>
  </si>
  <si>
    <t xml:space="preserve">INSTALACION REPARACIÓN Y MANTENIMIENTO DE MOBILIARIO Y EQUIPO DE ADMÓN., EDUCACIONAL Y RECR </t>
  </si>
  <si>
    <t xml:space="preserve"> AYUDAS SOCIALES A PERSONAS 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</si>
  <si>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</si>
  <si>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</si>
  <si>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</si>
  <si>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>CONSTRUCCIÓN DE VÍAS DE COMUNICACIÓN EN PROCESO</t>
  </si>
  <si>
    <t xml:space="preserve">HONORARIOS ASIMILABLES A SALARIOS </t>
  </si>
  <si>
    <t>2.2.3</t>
  </si>
  <si>
    <t>2.4.2</t>
  </si>
  <si>
    <t>2.4.7</t>
  </si>
  <si>
    <t>2.4.8</t>
  </si>
  <si>
    <t xml:space="preserve">MATERIALES COMPLEMENTARIOS </t>
  </si>
  <si>
    <t xml:space="preserve">PRENDAS DE SEGURIDAD Y PROTECCION PERSONAL </t>
  </si>
  <si>
    <t>3.1.8</t>
  </si>
  <si>
    <t>SERVICIOS POSTALES Y TELEGRÁFICOS</t>
  </si>
  <si>
    <t>3.4.4</t>
  </si>
  <si>
    <t>SEGUROS DE RESPONSABILIDAD PATRIMONIAL Y FIANZAS</t>
  </si>
  <si>
    <t>3.5.3</t>
  </si>
  <si>
    <t>INSTALACIÓN, REPARACIÓN Y MANTENIMIENTO DE EQUIPO DE CÓMPUTO Y TECNOLOGÍAS DE LA INFORMACIÓN</t>
  </si>
  <si>
    <t>3.5.6</t>
  </si>
  <si>
    <t>REPARACIÓN Y MANTENIMIENTO DE EQUIPO DE DEFENSA Y SEGURIDAD</t>
  </si>
  <si>
    <t xml:space="preserve">VIATICOS EN EL PAIS </t>
  </si>
  <si>
    <t>3</t>
  </si>
  <si>
    <t xml:space="preserve">COMPENSACIONES </t>
  </si>
  <si>
    <t>ARTÍCULOS METÁLICOS PARA LA CONSTRUCCIÓN</t>
  </si>
  <si>
    <t>MATERIALES COMPLEMENTARIOS</t>
  </si>
  <si>
    <t>2.7</t>
  </si>
  <si>
    <t>2.8.1</t>
  </si>
  <si>
    <t xml:space="preserve">SUSTANCIAS Y MATERIALES EXPLOSIVOS </t>
  </si>
  <si>
    <t>2.9</t>
  </si>
  <si>
    <t xml:space="preserve">   HERRAMIENTAS, REFACCIONES Y ACCESORIOS MENORES</t>
  </si>
  <si>
    <t xml:space="preserve">      HERRAMIENTAS MENORES</t>
  </si>
  <si>
    <t xml:space="preserve">      REFACCIONES Y ACCESORIOS MENORES DE EDIFICIOS</t>
  </si>
  <si>
    <t xml:space="preserve">      REFACCIONES Y ACCESORIOS MENORES DE MOBILIARIO Y EQUIPO DE ADMINISTRACIÓN, EDUCACIONAL Y RECREATIVO</t>
  </si>
  <si>
    <t>3.6</t>
  </si>
  <si>
    <t>5.2</t>
  </si>
  <si>
    <t>5.5</t>
  </si>
  <si>
    <t>5.5.1</t>
  </si>
  <si>
    <t>EQUIPO DE DEFENSA Y SEGURIDAD</t>
  </si>
  <si>
    <t xml:space="preserve">OTROS EQUIPOS </t>
  </si>
  <si>
    <t>CEMENTO Y PRODUCTOS DE CONCRETO</t>
  </si>
  <si>
    <t xml:space="preserve">MATERIALES, UTILES DE IMPRESIÓN Y REPRODUCCION </t>
  </si>
  <si>
    <t>3.3</t>
  </si>
  <si>
    <t>1.7</t>
  </si>
  <si>
    <t xml:space="preserve">   ALIMENTOS Y UTENSILIOS</t>
  </si>
  <si>
    <t>UTENSILIOS PARA EL SERVICIO DE ALIMENTACIÓN</t>
  </si>
  <si>
    <t>3.4</t>
  </si>
  <si>
    <t>3.8</t>
  </si>
  <si>
    <t>MUNICIPIO DE MINERAL DE LA REFORMA, HGO.</t>
  </si>
  <si>
    <t>5.4</t>
  </si>
  <si>
    <t>3.2.5</t>
  </si>
  <si>
    <t>ARRENDAMIENTO DE EQUIPO DE TRANSPORTE</t>
  </si>
  <si>
    <t>3.3.5</t>
  </si>
  <si>
    <t>SERVICIOS DE INVESTIGACIÓN CIENTÍFICA Y DESARROLLO</t>
  </si>
  <si>
    <t>5.3</t>
  </si>
  <si>
    <t>5.3.1</t>
  </si>
  <si>
    <t xml:space="preserve">EQUIPO MÉDICO Y DE LABORATORIO </t>
  </si>
  <si>
    <t xml:space="preserve">MATERIALES UTILES EQUIPOS MENORES DE TECNOLOGIAS DE LA INFORMACION Y COMUNICACIONES </t>
  </si>
  <si>
    <t xml:space="preserve">OTROS MATERIALES Y ARTICULOS DE CONSTRUCCION Y REPARACION </t>
  </si>
  <si>
    <t xml:space="preserve">EQUIPOS MENORES DE TECNOLOGIAS DE LA INFORMACION Y COMUNICACIONES </t>
  </si>
  <si>
    <t xml:space="preserve">ARTICULOS DEPORTIVOS </t>
  </si>
  <si>
    <t xml:space="preserve">OTRAS PRESTACIONES SOCIALES Y ECONOMICAS </t>
  </si>
  <si>
    <t xml:space="preserve">INDEMNIZACIONES </t>
  </si>
  <si>
    <t xml:space="preserve"> SERVICIOS FINANCIEROS Y BANCARIOS </t>
  </si>
  <si>
    <t xml:space="preserve"> SERVICIOS FINANCIEROS, BANCARIOS Y COMERCIALES </t>
  </si>
  <si>
    <t xml:space="preserve">VESTUARIOS Y UNIFORMES </t>
  </si>
  <si>
    <t>DIVISIÓN DE TERRENOS Y CONSTRUCCIÓN DE  OBRAS DE URBANIZACIÓN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</si>
  <si>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</si>
  <si>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</si>
  <si>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</si>
  <si>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</si>
  <si>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</si>
  <si>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</si>
  <si>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</si>
  <si>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 xml:space="preserve">PROGRAMA EQUIPO Y MAQUINARIA </t>
  </si>
  <si>
    <t>9.9</t>
  </si>
  <si>
    <t>9.9.1</t>
  </si>
  <si>
    <t>ADEUDOS DE EJERCICIOS FISCALES ANTERIORES (ADEFAS)</t>
  </si>
  <si>
    <t>ADEUDOS DE EJERCICIOS FISCALES ANTERIORES</t>
  </si>
  <si>
    <t xml:space="preserve">ESTIMULOS </t>
  </si>
  <si>
    <t xml:space="preserve">BECAS Y OTRAS AYUDAS PARA PROGRAMAS DE CAPACITACION </t>
  </si>
  <si>
    <t>ISR 2019</t>
  </si>
  <si>
    <t xml:space="preserve">IMPUESTO ESPECIAL SOBRE PRODUCCION Y SERVICIOS (IEPS) </t>
  </si>
  <si>
    <t xml:space="preserve">TRABAJOS DE ACABADOS EN EDIFICACIONES Y OTROS TRABAJOS ESPECIALIZADOS </t>
  </si>
  <si>
    <t>FONDO PARA ESTABILIZACION DE LOS INGRESOS DE LAS ENTIDADES FEDERATIVAS (FEIEF)</t>
  </si>
  <si>
    <t xml:space="preserve">Febrero </t>
  </si>
  <si>
    <t>Enero</t>
  </si>
  <si>
    <t xml:space="preserve">Total </t>
  </si>
  <si>
    <t>Diferencia</t>
  </si>
  <si>
    <t>Marzo</t>
  </si>
  <si>
    <t>Abril</t>
  </si>
  <si>
    <t>Mayo</t>
  </si>
  <si>
    <t>Junio</t>
  </si>
  <si>
    <t>Agosto</t>
  </si>
  <si>
    <t>Septiembre</t>
  </si>
  <si>
    <t>Julio</t>
  </si>
  <si>
    <t>ANALITICO MENSUAL DE EGRESOS PAGADOS POR FUENTE DE FINANCIAMIENTO</t>
  </si>
  <si>
    <t>COG</t>
  </si>
  <si>
    <t>Presupuesto Aprobado</t>
  </si>
  <si>
    <t>Presupuesto Modificado</t>
  </si>
  <si>
    <t>APORTACIONES DE SEGURIDAD SOCIAL</t>
  </si>
  <si>
    <t>4</t>
  </si>
  <si>
    <t>FOMENTO AGROPECUARIO</t>
  </si>
  <si>
    <t>DEL 01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</si>
</sst>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43" fontId="3" fillId="0" borderId="0" xfId="1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49" fontId="2" fillId="0" borderId="0" xfId="1" applyNumberFormat="1" applyFont="1" applyFill="1" applyAlignment="1">
      <alignment horizontal="left" wrapText="1"/>
    </xf>
    <xf numFmtId="4" fontId="2" fillId="0" borderId="0" xfId="1" applyNumberFormat="1" applyFont="1" applyFill="1" applyAlignment="1">
      <alignment wrapText="1"/>
    </xf>
    <xf numFmtId="43" fontId="3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1" applyNumberFormat="1" applyFont="1" applyFill="1" applyAlignment="1">
      <alignment wrapText="1"/>
    </xf>
    <xf numFmtId="4" fontId="2" fillId="0" borderId="0" xfId="0" applyNumberFormat="1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43" fontId="2" fillId="0" borderId="0" xfId="0" applyNumberFormat="1" applyFont="1" applyFill="1" applyAlignment="1">
      <alignment wrapText="1"/>
    </xf>
    <xf numFmtId="43" fontId="6" fillId="0" borderId="0" xfId="0" applyNumberFormat="1" applyFont="1" applyFill="1" applyAlignment="1">
      <alignment wrapText="1"/>
    </xf>
    <xf numFmtId="4" fontId="0" fillId="0" borderId="0" xfId="0" applyNumberFormat="1" applyAlignment="1">
      <alignment wrapText="1"/>
    </xf>
    <xf numFmtId="164" fontId="3" fillId="0" borderId="0" xfId="0" applyNumberFormat="1" applyFont="1" applyFill="1" applyAlignment="1">
      <alignment wrapText="1"/>
    </xf>
    <xf numFmtId="4" fontId="3" fillId="0" borderId="0" xfId="1" applyNumberFormat="1" applyFont="1" applyFill="1" applyAlignment="1">
      <alignment wrapText="1"/>
    </xf>
    <xf numFmtId="49" fontId="3" fillId="0" borderId="0" xfId="1" applyNumberFormat="1" applyFont="1" applyFill="1" applyAlignment="1">
      <alignment horizontal="left" wrapText="1"/>
    </xf>
    <xf numFmtId="2" fontId="6" fillId="0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wrapText="1"/>
    </xf>
    <xf numFmtId="4" fontId="2" fillId="0" borderId="0" xfId="0" applyNumberFormat="1" applyFont="1" applyFill="1" applyAlignment="1">
      <alignment horizontal="center" wrapText="1"/>
    </xf>
    <xf numFmtId="4" fontId="5" fillId="2" borderId="0" xfId="1" applyNumberFormat="1" applyFont="1" applyFill="1" applyAlignment="1">
      <alignment wrapText="1"/>
    </xf>
    <xf numFmtId="4" fontId="0" fillId="0" borderId="0" xfId="1" applyNumberFormat="1" applyFont="1" applyAlignment="1">
      <alignment wrapText="1"/>
    </xf>
    <xf numFmtId="4" fontId="1" fillId="0" borderId="0" xfId="1" applyNumberFormat="1" applyFont="1" applyAlignment="1">
      <alignment wrapText="1"/>
    </xf>
    <xf numFmtId="4" fontId="7" fillId="0" borderId="0" xfId="1" applyNumberFormat="1" applyFont="1" applyFill="1" applyAlignment="1">
      <alignment wrapText="1"/>
    </xf>
    <xf numFmtId="4" fontId="5" fillId="2" borderId="0" xfId="1" applyNumberFormat="1" applyFont="1" applyFill="1" applyAlignment="1">
      <alignment vertical="center" wrapText="1"/>
    </xf>
    <xf numFmtId="4" fontId="5" fillId="2" borderId="0" xfId="1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2842843</xdr:colOff>
      <xdr:row>452</xdr:row>
      <xdr:rowOff>61397</xdr:rowOff>
    </xdr:from>
    <xdr:to>
      <xdr:col>13</xdr:col>
      <xdr:colOff>609156</xdr:colOff>
      <xdr:row>468</xdr:row>
      <xdr:rowOff>166172</xdr:rowOff>
    </xdr:to>
    <xdr:sp macro="" textlink="">
      <xdr:nvSpPr>
        <xdr:cNvPr id="4" name="3 CuadroTexto"/>
        <xdr:cNvSpPr txBox="1"/>
      </xdr:nvSpPr>
      <xdr:spPr>
        <a:xfrm>
          <a:off x="3363395" y="107261949"/>
          <a:ext cx="9827621" cy="3117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L.C.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OSCAR MARQUEZ CARBAJAL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L.C. NEYDY IVONE GÓMEZ BAÑOS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r>
            <a:rPr lang="es-MX" sz="1100"/>
            <a:t>                                               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3"/>
  <sheetViews>
    <sheetView tabSelected="1" view="pageBreakPreview" zoomScale="85" zoomScaleNormal="115" zoomScaleSheetLayoutView="85" workbookViewId="0">
      <pane ySplit="4" topLeftCell="A452" activePane="bottomLeft" state="frozen"/>
      <selection activeCell="B26" sqref="B26"/>
      <selection pane="bottomLeft" activeCell="O461" sqref="O461"/>
    </sheetView>
  </sheetViews>
  <sheetFormatPr baseColWidth="10" defaultRowHeight="15" x14ac:dyDescent="0.25"/>
  <cols>
    <col min="1" max="1" width="7.85546875" style="29" customWidth="1"/>
    <col min="2" max="2" width="56" style="4" customWidth="1"/>
    <col min="3" max="3" width="18" style="18" customWidth="1"/>
    <col min="4" max="4" width="18.140625" style="18" customWidth="1"/>
    <col min="5" max="5" width="15.7109375" style="18" customWidth="1"/>
    <col min="6" max="6" width="16.85546875" style="18" customWidth="1"/>
    <col min="7" max="7" width="17.140625" style="18" customWidth="1"/>
    <col min="8" max="8" width="16.7109375" style="18" customWidth="1"/>
    <col min="9" max="9" width="14.140625" style="18" customWidth="1"/>
    <col min="10" max="10" width="15.140625" style="18" customWidth="1"/>
    <col min="11" max="12" width="11.5703125" style="18" hidden="1" customWidth="1"/>
    <col min="13" max="13" width="11.42578125" style="18" hidden="1" customWidth="1"/>
    <col min="14" max="14" width="16.7109375" style="18" customWidth="1"/>
    <col min="15" max="15" width="19.140625" style="18" customWidth="1"/>
    <col min="16" max="17" width="15.5703125" style="4" bestFit="1" customWidth="1"/>
    <col min="18" max="18" width="12.85546875" style="4" bestFit="1" customWidth="1"/>
    <col min="19" max="19" width="11.42578125" style="4"/>
    <col min="20" max="20" width="11.7109375" style="4" bestFit="1" customWidth="1"/>
    <col min="21" max="16384" width="11.42578125" style="4"/>
  </cols>
  <sheetData>
    <row r="1" spans="1:17" x14ac:dyDescent="0.25">
      <c r="A1" s="40" t="s">
        <v>259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x14ac:dyDescent="0.25">
      <c r="A2" s="40" t="s">
        <v>307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ht="18.75" customHeight="1" x14ac:dyDescent="0.25">
      <c r="A3" s="41" t="s">
        <v>314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7" ht="27.75" customHeight="1" x14ac:dyDescent="0.25">
      <c r="A4" s="26" t="s">
        <v>308</v>
      </c>
      <c r="B4" s="27" t="s">
        <v>0</v>
      </c>
      <c r="C4" s="30" t="s">
        <v>309</v>
      </c>
      <c r="D4" s="30" t="s">
        <v>310</v>
      </c>
      <c r="E4" s="30" t="s">
        <v>297</v>
      </c>
      <c r="F4" s="30" t="s">
        <v>296</v>
      </c>
      <c r="G4" s="30" t="s">
        <v>300</v>
      </c>
      <c r="H4" s="30" t="s">
        <v>301</v>
      </c>
      <c r="I4" s="30" t="s">
        <v>302</v>
      </c>
      <c r="J4" s="30" t="s">
        <v>303</v>
      </c>
      <c r="K4" s="30" t="s">
        <v>306</v>
      </c>
      <c r="L4" s="30" t="s">
        <v>304</v>
      </c>
      <c r="M4" s="30" t="s">
        <v>305</v>
      </c>
      <c r="N4" s="30" t="s">
        <v>298</v>
      </c>
      <c r="O4" s="30" t="s">
        <v>299</v>
      </c>
    </row>
    <row r="5" spans="1:17" ht="14.25" customHeight="1" x14ac:dyDescent="0.25">
      <c r="A5" s="28"/>
      <c r="B5" s="1"/>
      <c r="C5" s="31"/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7" s="17" customFormat="1" ht="15.75" x14ac:dyDescent="0.25">
      <c r="A6" s="39" t="s">
        <v>26</v>
      </c>
      <c r="B6" s="39"/>
      <c r="C6" s="33">
        <f t="shared" ref="C6:J6" si="0">+C7+C21+C43+C84+C93+C109+C116+C119</f>
        <v>163645594</v>
      </c>
      <c r="D6" s="33">
        <f t="shared" si="0"/>
        <v>163716814</v>
      </c>
      <c r="E6" s="33">
        <f t="shared" si="0"/>
        <v>15939336.260000002</v>
      </c>
      <c r="F6" s="33">
        <f t="shared" si="0"/>
        <v>22347724.77</v>
      </c>
      <c r="G6" s="33">
        <f t="shared" si="0"/>
        <v>24447538.580000002</v>
      </c>
      <c r="H6" s="33">
        <f t="shared" si="0"/>
        <v>10084388.050000001</v>
      </c>
      <c r="I6" s="33">
        <f t="shared" si="0"/>
        <v>4835245.0599999996</v>
      </c>
      <c r="J6" s="33">
        <f t="shared" si="0"/>
        <v>10096404.57</v>
      </c>
      <c r="K6" s="33">
        <f t="shared" ref="K6:M6" si="1">+K7+K21+K43+K84+K93+K109+K116+K119</f>
        <v>0</v>
      </c>
      <c r="L6" s="33">
        <f t="shared" si="1"/>
        <v>0</v>
      </c>
      <c r="M6" s="33">
        <f t="shared" si="1"/>
        <v>0</v>
      </c>
      <c r="N6" s="33">
        <f>+N7+N21+N43+N84+N93+N109+N116+N119</f>
        <v>87750637.290000007</v>
      </c>
      <c r="O6" s="33">
        <f>+O7+O21+O43+O84+O93+O109+O116+O119</f>
        <v>75966176.709999993</v>
      </c>
      <c r="P6" s="20"/>
      <c r="Q6" s="25"/>
    </row>
    <row r="7" spans="1:17" x14ac:dyDescent="0.25">
      <c r="A7" s="10">
        <v>1</v>
      </c>
      <c r="B7" s="2" t="s">
        <v>1</v>
      </c>
      <c r="C7" s="11">
        <f t="shared" ref="C7:O7" si="2">+C8+C11+C13+C18</f>
        <v>27250594</v>
      </c>
      <c r="D7" s="11">
        <f t="shared" si="2"/>
        <v>31040837.52</v>
      </c>
      <c r="E7" s="11">
        <f t="shared" si="2"/>
        <v>3708832.3899999997</v>
      </c>
      <c r="F7" s="11">
        <f t="shared" si="2"/>
        <v>3263578.63</v>
      </c>
      <c r="G7" s="11">
        <f t="shared" si="2"/>
        <v>2837632.12</v>
      </c>
      <c r="H7" s="11">
        <f t="shared" si="2"/>
        <v>2897324.25</v>
      </c>
      <c r="I7" s="11">
        <f t="shared" si="2"/>
        <v>250085.57</v>
      </c>
      <c r="J7" s="11">
        <f t="shared" si="2"/>
        <v>1009964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13967416.959999999</v>
      </c>
      <c r="O7" s="11">
        <f t="shared" si="2"/>
        <v>17073420.560000002</v>
      </c>
      <c r="Q7" s="12"/>
    </row>
    <row r="8" spans="1:17" s="3" customFormat="1" ht="30" x14ac:dyDescent="0.25">
      <c r="A8" s="13">
        <v>1.1000000000000001</v>
      </c>
      <c r="B8" s="3" t="s">
        <v>27</v>
      </c>
      <c r="C8" s="11">
        <f t="shared" ref="C8:O8" si="3">+C9+C10</f>
        <v>5850000</v>
      </c>
      <c r="D8" s="11">
        <f t="shared" ref="D8" si="4">+D9+D10</f>
        <v>7350000</v>
      </c>
      <c r="E8" s="11">
        <f t="shared" ref="E8:M8" si="5">+E9+E10</f>
        <v>446960</v>
      </c>
      <c r="F8" s="11">
        <f t="shared" si="5"/>
        <v>0</v>
      </c>
      <c r="G8" s="11">
        <f t="shared" si="5"/>
        <v>0</v>
      </c>
      <c r="H8" s="11">
        <f t="shared" si="5"/>
        <v>0</v>
      </c>
      <c r="I8" s="11">
        <f t="shared" si="5"/>
        <v>0</v>
      </c>
      <c r="J8" s="11">
        <f t="shared" si="5"/>
        <v>0</v>
      </c>
      <c r="K8" s="11">
        <f t="shared" si="5"/>
        <v>0</v>
      </c>
      <c r="L8" s="11">
        <f t="shared" si="5"/>
        <v>0</v>
      </c>
      <c r="M8" s="11">
        <f t="shared" si="5"/>
        <v>0</v>
      </c>
      <c r="N8" s="11">
        <f t="shared" si="3"/>
        <v>446960</v>
      </c>
      <c r="O8" s="11">
        <f t="shared" si="3"/>
        <v>6903040</v>
      </c>
    </row>
    <row r="9" spans="1:17" x14ac:dyDescent="0.25">
      <c r="A9" s="7" t="s">
        <v>53</v>
      </c>
      <c r="B9" s="4" t="s">
        <v>54</v>
      </c>
      <c r="C9" s="23">
        <v>0</v>
      </c>
      <c r="D9" s="23">
        <v>1500000</v>
      </c>
      <c r="E9" s="23">
        <v>446960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f>+E9+F9+G9+H9+I9+J9+K9+L9+M9</f>
        <v>446960</v>
      </c>
      <c r="O9" s="23">
        <f>+D9-N9</f>
        <v>1053040</v>
      </c>
    </row>
    <row r="10" spans="1:17" x14ac:dyDescent="0.25">
      <c r="A10" s="7" t="s">
        <v>55</v>
      </c>
      <c r="B10" s="4" t="s">
        <v>56</v>
      </c>
      <c r="C10" s="23">
        <v>5850000</v>
      </c>
      <c r="D10" s="23">
        <v>5850000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f>+E10+F10+G10+H10+I10+J10+K10+L10+M10</f>
        <v>0</v>
      </c>
      <c r="O10" s="23">
        <f>+D10-N10</f>
        <v>5850000</v>
      </c>
    </row>
    <row r="11" spans="1:17" s="3" customFormat="1" x14ac:dyDescent="0.25">
      <c r="A11" s="13">
        <v>1.2</v>
      </c>
      <c r="B11" s="3" t="s">
        <v>28</v>
      </c>
      <c r="C11" s="11">
        <f t="shared" ref="C11:M11" si="6">+C12</f>
        <v>13500000</v>
      </c>
      <c r="D11" s="11">
        <f t="shared" si="6"/>
        <v>15000000</v>
      </c>
      <c r="E11" s="11">
        <f t="shared" si="6"/>
        <v>2283857.3199999998</v>
      </c>
      <c r="F11" s="11">
        <f t="shared" si="6"/>
        <v>2340733.54</v>
      </c>
      <c r="G11" s="11">
        <f t="shared" si="6"/>
        <v>2457819.02</v>
      </c>
      <c r="H11" s="11">
        <f t="shared" si="6"/>
        <v>2572322</v>
      </c>
      <c r="I11" s="11">
        <f t="shared" si="6"/>
        <v>81980</v>
      </c>
      <c r="J11" s="11">
        <f t="shared" si="6"/>
        <v>988608</v>
      </c>
      <c r="K11" s="11">
        <f t="shared" si="6"/>
        <v>0</v>
      </c>
      <c r="L11" s="11">
        <f t="shared" si="6"/>
        <v>0</v>
      </c>
      <c r="M11" s="11">
        <f t="shared" si="6"/>
        <v>0</v>
      </c>
      <c r="N11" s="11">
        <f t="shared" ref="N11:O11" si="7">+N12</f>
        <v>10725319.879999999</v>
      </c>
      <c r="O11" s="11">
        <f t="shared" si="7"/>
        <v>4274680.120000001</v>
      </c>
    </row>
    <row r="12" spans="1:17" x14ac:dyDescent="0.25">
      <c r="A12" s="7" t="s">
        <v>58</v>
      </c>
      <c r="B12" s="4" t="s">
        <v>59</v>
      </c>
      <c r="C12" s="23">
        <v>13500000</v>
      </c>
      <c r="D12" s="23">
        <v>15000000</v>
      </c>
      <c r="E12" s="23">
        <v>2283857.3199999998</v>
      </c>
      <c r="F12" s="23">
        <v>2340733.54</v>
      </c>
      <c r="G12" s="23">
        <v>2457819.02</v>
      </c>
      <c r="H12" s="34">
        <v>2572322</v>
      </c>
      <c r="I12" s="34">
        <v>81980</v>
      </c>
      <c r="J12" s="34">
        <v>988608</v>
      </c>
      <c r="K12" s="23">
        <v>0</v>
      </c>
      <c r="L12" s="23">
        <v>0</v>
      </c>
      <c r="M12" s="23">
        <v>0</v>
      </c>
      <c r="N12" s="23">
        <f>+E12+F12+G12+H12+I12+J12+K12+L12+M12</f>
        <v>10725319.879999999</v>
      </c>
      <c r="O12" s="23">
        <f>+D12-N12</f>
        <v>4274680.120000001</v>
      </c>
    </row>
    <row r="13" spans="1:17" s="3" customFormat="1" x14ac:dyDescent="0.25">
      <c r="A13" s="13">
        <v>1.3</v>
      </c>
      <c r="B13" s="3" t="s">
        <v>2</v>
      </c>
      <c r="C13" s="11">
        <f>+C14+C17</f>
        <v>1700594</v>
      </c>
      <c r="D13" s="11">
        <f>+D14+D17</f>
        <v>2271814</v>
      </c>
      <c r="E13" s="11">
        <f t="shared" ref="E13:O13" si="8">+E14+E17</f>
        <v>68098.070000000007</v>
      </c>
      <c r="F13" s="11">
        <f t="shared" si="8"/>
        <v>138198.82</v>
      </c>
      <c r="G13" s="11">
        <f t="shared" si="8"/>
        <v>183206.36</v>
      </c>
      <c r="H13" s="11">
        <f t="shared" si="8"/>
        <v>114528</v>
      </c>
      <c r="I13" s="11">
        <f t="shared" si="8"/>
        <v>0</v>
      </c>
      <c r="J13" s="11">
        <f t="shared" si="8"/>
        <v>20604</v>
      </c>
      <c r="K13" s="11">
        <f t="shared" si="8"/>
        <v>0</v>
      </c>
      <c r="L13" s="11">
        <f t="shared" si="8"/>
        <v>0</v>
      </c>
      <c r="M13" s="11">
        <f t="shared" si="8"/>
        <v>0</v>
      </c>
      <c r="N13" s="11">
        <f t="shared" si="8"/>
        <v>524635.25</v>
      </c>
      <c r="O13" s="11">
        <f t="shared" si="8"/>
        <v>1747178.75</v>
      </c>
    </row>
    <row r="14" spans="1:17" s="3" customFormat="1" ht="30" x14ac:dyDescent="0.25">
      <c r="A14" s="9" t="s">
        <v>60</v>
      </c>
      <c r="B14" s="3" t="s">
        <v>61</v>
      </c>
      <c r="C14" s="11">
        <f t="shared" ref="C14:M14" si="9">+C15+C16</f>
        <v>950000</v>
      </c>
      <c r="D14" s="11">
        <f t="shared" ref="D14" si="10">+D15+D16</f>
        <v>1450000</v>
      </c>
      <c r="E14" s="11">
        <f t="shared" si="9"/>
        <v>14815.92</v>
      </c>
      <c r="F14" s="11">
        <f t="shared" si="9"/>
        <v>29177.8</v>
      </c>
      <c r="G14" s="11">
        <f t="shared" si="9"/>
        <v>36291.360000000001</v>
      </c>
      <c r="H14" s="11">
        <f t="shared" si="9"/>
        <v>25924</v>
      </c>
      <c r="I14" s="11">
        <f t="shared" si="9"/>
        <v>0</v>
      </c>
      <c r="J14" s="11">
        <f t="shared" si="9"/>
        <v>3844</v>
      </c>
      <c r="K14" s="11">
        <f t="shared" si="9"/>
        <v>0</v>
      </c>
      <c r="L14" s="11">
        <f t="shared" si="9"/>
        <v>0</v>
      </c>
      <c r="M14" s="11">
        <f t="shared" si="9"/>
        <v>0</v>
      </c>
      <c r="N14" s="11">
        <f t="shared" ref="N14:O14" si="11">+N15+N16</f>
        <v>110053.08</v>
      </c>
      <c r="O14" s="11">
        <f t="shared" si="11"/>
        <v>1339946.92</v>
      </c>
    </row>
    <row r="15" spans="1:17" x14ac:dyDescent="0.25">
      <c r="A15" s="7" t="s">
        <v>64</v>
      </c>
      <c r="B15" s="4" t="s">
        <v>62</v>
      </c>
      <c r="C15" s="23">
        <v>0</v>
      </c>
      <c r="D15" s="23">
        <v>500000</v>
      </c>
      <c r="E15" s="23">
        <v>14815.92</v>
      </c>
      <c r="F15" s="23">
        <v>29177.8</v>
      </c>
      <c r="G15" s="23">
        <v>36291.360000000001</v>
      </c>
      <c r="H15" s="34">
        <v>25924</v>
      </c>
      <c r="I15" s="34">
        <v>0</v>
      </c>
      <c r="J15" s="34">
        <v>3844</v>
      </c>
      <c r="K15" s="23">
        <v>0</v>
      </c>
      <c r="L15" s="23">
        <v>0</v>
      </c>
      <c r="M15" s="23">
        <v>0</v>
      </c>
      <c r="N15" s="23">
        <f>+E15+F15+G15+H15+I15+J15+K15+L15+M15</f>
        <v>110053.08</v>
      </c>
      <c r="O15" s="23">
        <f>+D15-N15</f>
        <v>389946.92</v>
      </c>
    </row>
    <row r="16" spans="1:17" x14ac:dyDescent="0.25">
      <c r="A16" s="7" t="s">
        <v>65</v>
      </c>
      <c r="B16" s="4" t="s">
        <v>213</v>
      </c>
      <c r="C16" s="23">
        <v>950000</v>
      </c>
      <c r="D16" s="23">
        <v>950000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f>+E16+F16+G16+H16+I16+J16+K16+L16+M16</f>
        <v>0</v>
      </c>
      <c r="O16" s="23">
        <f t="shared" ref="O16:O17" si="12">+D16-N16</f>
        <v>950000</v>
      </c>
    </row>
    <row r="17" spans="1:17" x14ac:dyDescent="0.25">
      <c r="A17" s="7" t="s">
        <v>66</v>
      </c>
      <c r="B17" s="4" t="s">
        <v>67</v>
      </c>
      <c r="C17" s="23">
        <v>750594</v>
      </c>
      <c r="D17" s="23">
        <v>821814</v>
      </c>
      <c r="E17" s="23">
        <v>53282.15</v>
      </c>
      <c r="F17" s="23">
        <v>109021.02</v>
      </c>
      <c r="G17" s="23">
        <v>146915</v>
      </c>
      <c r="H17" s="34">
        <v>88604</v>
      </c>
      <c r="I17" s="34">
        <v>0</v>
      </c>
      <c r="J17" s="34">
        <v>16760</v>
      </c>
      <c r="K17" s="23">
        <v>0</v>
      </c>
      <c r="L17" s="23">
        <v>0</v>
      </c>
      <c r="M17" s="23">
        <v>0</v>
      </c>
      <c r="N17" s="23">
        <f>+E17+F17+G17+H17+I17+J17+K17+L17+M17</f>
        <v>414582.17000000004</v>
      </c>
      <c r="O17" s="23">
        <f t="shared" si="12"/>
        <v>407231.82999999996</v>
      </c>
    </row>
    <row r="18" spans="1:17" s="3" customFormat="1" x14ac:dyDescent="0.25">
      <c r="A18" s="13">
        <v>1.5</v>
      </c>
      <c r="B18" s="3" t="s">
        <v>4</v>
      </c>
      <c r="C18" s="11">
        <f>+C19+C20</f>
        <v>6200000</v>
      </c>
      <c r="D18" s="11">
        <f t="shared" ref="D18:O18" si="13">+D19+D20</f>
        <v>6419023.5199999996</v>
      </c>
      <c r="E18" s="11">
        <f t="shared" si="13"/>
        <v>909917</v>
      </c>
      <c r="F18" s="11">
        <f t="shared" si="13"/>
        <v>784646.27</v>
      </c>
      <c r="G18" s="11">
        <f t="shared" si="13"/>
        <v>196606.74</v>
      </c>
      <c r="H18" s="11">
        <f t="shared" si="13"/>
        <v>210474.25</v>
      </c>
      <c r="I18" s="11">
        <f t="shared" si="13"/>
        <v>168105.57</v>
      </c>
      <c r="J18" s="11">
        <f t="shared" si="13"/>
        <v>752</v>
      </c>
      <c r="K18" s="11">
        <f t="shared" si="13"/>
        <v>0</v>
      </c>
      <c r="L18" s="11">
        <f t="shared" si="13"/>
        <v>0</v>
      </c>
      <c r="M18" s="11">
        <f t="shared" si="13"/>
        <v>0</v>
      </c>
      <c r="N18" s="11">
        <f t="shared" si="13"/>
        <v>2270501.8299999996</v>
      </c>
      <c r="O18" s="11">
        <f t="shared" si="13"/>
        <v>4148521.6900000004</v>
      </c>
    </row>
    <row r="19" spans="1:17" x14ac:dyDescent="0.25">
      <c r="A19" s="7" t="s">
        <v>72</v>
      </c>
      <c r="B19" s="4" t="s">
        <v>73</v>
      </c>
      <c r="C19" s="23">
        <v>6000000</v>
      </c>
      <c r="D19" s="23">
        <v>6073007.8399999999</v>
      </c>
      <c r="E19" s="23">
        <v>909917</v>
      </c>
      <c r="F19" s="23">
        <v>784646.27</v>
      </c>
      <c r="G19" s="23">
        <v>196606.74</v>
      </c>
      <c r="H19" s="34">
        <v>210474.25</v>
      </c>
      <c r="I19" s="34">
        <v>168105.57</v>
      </c>
      <c r="J19" s="34">
        <v>0</v>
      </c>
      <c r="K19" s="23">
        <v>0</v>
      </c>
      <c r="L19" s="23">
        <v>0</v>
      </c>
      <c r="M19" s="23">
        <v>0</v>
      </c>
      <c r="N19" s="23">
        <f>+E19+F19+G19+H19+I19+J19+K19+L19+M19</f>
        <v>2269749.8299999996</v>
      </c>
      <c r="O19" s="23">
        <f>+D19-N19</f>
        <v>3803258.0100000002</v>
      </c>
    </row>
    <row r="20" spans="1:17" x14ac:dyDescent="0.25">
      <c r="A20" s="7" t="s">
        <v>74</v>
      </c>
      <c r="B20" s="4" t="s">
        <v>4</v>
      </c>
      <c r="C20" s="23">
        <v>200000</v>
      </c>
      <c r="D20" s="23">
        <v>346015.68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752</v>
      </c>
      <c r="K20" s="23">
        <v>0</v>
      </c>
      <c r="L20" s="23">
        <v>0</v>
      </c>
      <c r="M20" s="23">
        <v>0</v>
      </c>
      <c r="N20" s="23">
        <f>+E20+F20+G20+H20+I20+J20+K20+L20+M20</f>
        <v>752</v>
      </c>
      <c r="O20" s="23">
        <f>+D20-N20</f>
        <v>345263.68</v>
      </c>
    </row>
    <row r="21" spans="1:17" s="3" customFormat="1" x14ac:dyDescent="0.25">
      <c r="A21" s="10">
        <v>2</v>
      </c>
      <c r="B21" s="2" t="s">
        <v>6</v>
      </c>
      <c r="C21" s="11">
        <f>+C22+C27+C29+C33+C35+C37+C41</f>
        <v>28585000</v>
      </c>
      <c r="D21" s="11">
        <f t="shared" ref="D21:O21" si="14">+D22+D27+D29+D33+D35+D37+D41</f>
        <v>32659457.609999999</v>
      </c>
      <c r="E21" s="11">
        <f t="shared" si="14"/>
        <v>1622954.29</v>
      </c>
      <c r="F21" s="11">
        <f t="shared" si="14"/>
        <v>3802202.2399999998</v>
      </c>
      <c r="G21" s="11">
        <f t="shared" si="14"/>
        <v>7631609.8200000003</v>
      </c>
      <c r="H21" s="11">
        <f t="shared" si="14"/>
        <v>971854.17</v>
      </c>
      <c r="I21" s="11">
        <f t="shared" si="14"/>
        <v>985664.84999999986</v>
      </c>
      <c r="J21" s="11">
        <f t="shared" si="14"/>
        <v>1652185.9500000002</v>
      </c>
      <c r="K21" s="11">
        <f t="shared" si="14"/>
        <v>0</v>
      </c>
      <c r="L21" s="11">
        <f t="shared" si="14"/>
        <v>0</v>
      </c>
      <c r="M21" s="11">
        <f t="shared" si="14"/>
        <v>0</v>
      </c>
      <c r="N21" s="11">
        <f t="shared" si="14"/>
        <v>16666471.32</v>
      </c>
      <c r="O21" s="11">
        <f t="shared" si="14"/>
        <v>15992986.289999999</v>
      </c>
      <c r="P21" s="15"/>
      <c r="Q21" s="15"/>
    </row>
    <row r="22" spans="1:17" s="3" customFormat="1" ht="30" x14ac:dyDescent="0.25">
      <c r="A22" s="9">
        <v>2.1</v>
      </c>
      <c r="B22" s="3" t="s">
        <v>49</v>
      </c>
      <c r="C22" s="11">
        <f>+C23+C24+C25+C26</f>
        <v>6860000</v>
      </c>
      <c r="D22" s="11">
        <f t="shared" ref="D22:N22" si="15">+D23+D24+D25+D26</f>
        <v>7950959.7599999998</v>
      </c>
      <c r="E22" s="11">
        <f t="shared" si="15"/>
        <v>284053.71999999997</v>
      </c>
      <c r="F22" s="11">
        <f t="shared" si="15"/>
        <v>1344679.8399999999</v>
      </c>
      <c r="G22" s="11">
        <f t="shared" si="15"/>
        <v>1252125.67</v>
      </c>
      <c r="H22" s="11">
        <f t="shared" si="15"/>
        <v>162686.52000000002</v>
      </c>
      <c r="I22" s="11">
        <f t="shared" si="15"/>
        <v>109150.62000000001</v>
      </c>
      <c r="J22" s="11">
        <f t="shared" si="15"/>
        <v>48670.05</v>
      </c>
      <c r="K22" s="11">
        <f t="shared" si="15"/>
        <v>0</v>
      </c>
      <c r="L22" s="11">
        <f t="shared" si="15"/>
        <v>0</v>
      </c>
      <c r="M22" s="11">
        <f t="shared" si="15"/>
        <v>0</v>
      </c>
      <c r="N22" s="11">
        <f t="shared" si="15"/>
        <v>3201366.42</v>
      </c>
      <c r="O22" s="11">
        <f>+O23+O24+O25+O26</f>
        <v>4749593.34</v>
      </c>
      <c r="Q22" s="15"/>
    </row>
    <row r="23" spans="1:17" x14ac:dyDescent="0.25">
      <c r="A23" s="7" t="s">
        <v>76</v>
      </c>
      <c r="B23" s="4" t="s">
        <v>81</v>
      </c>
      <c r="C23" s="23">
        <v>3200000</v>
      </c>
      <c r="D23" s="23">
        <v>3273007.84</v>
      </c>
      <c r="E23" s="23">
        <v>246669.24</v>
      </c>
      <c r="F23" s="23">
        <v>417018.44</v>
      </c>
      <c r="G23" s="23">
        <v>891232.46</v>
      </c>
      <c r="H23" s="34">
        <v>94038.99</v>
      </c>
      <c r="I23" s="34">
        <v>82720.42</v>
      </c>
      <c r="J23" s="34">
        <v>35165.33</v>
      </c>
      <c r="K23" s="23">
        <v>0</v>
      </c>
      <c r="L23" s="23">
        <v>0</v>
      </c>
      <c r="M23" s="23">
        <v>0</v>
      </c>
      <c r="N23" s="23">
        <f>+E23+F23+G23+H23+I23+J23+K23+L23+M23</f>
        <v>1766844.88</v>
      </c>
      <c r="O23" s="23">
        <f t="shared" ref="O23:O42" si="16">+D23-N23</f>
        <v>1506162.96</v>
      </c>
    </row>
    <row r="24" spans="1:17" x14ac:dyDescent="0.25">
      <c r="A24" s="7" t="s">
        <v>77</v>
      </c>
      <c r="B24" s="4" t="s">
        <v>82</v>
      </c>
      <c r="C24" s="23">
        <v>2600000</v>
      </c>
      <c r="D24" s="23">
        <v>2611957.04</v>
      </c>
      <c r="E24" s="23">
        <v>0</v>
      </c>
      <c r="F24" s="23">
        <v>619510.75</v>
      </c>
      <c r="G24" s="23">
        <v>70381.08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f t="shared" ref="N24:N26" si="17">+E24+F24+G24+H24+I24+J24+K24+L24+M24</f>
        <v>689891.83</v>
      </c>
      <c r="O24" s="23">
        <f t="shared" si="16"/>
        <v>1922065.21</v>
      </c>
    </row>
    <row r="25" spans="1:17" ht="30" x14ac:dyDescent="0.25">
      <c r="A25" s="7" t="s">
        <v>78</v>
      </c>
      <c r="B25" s="4" t="s">
        <v>83</v>
      </c>
      <c r="C25" s="23">
        <v>560000</v>
      </c>
      <c r="D25" s="23">
        <v>565994.88</v>
      </c>
      <c r="E25" s="23">
        <v>37384.480000000003</v>
      </c>
      <c r="F25" s="23">
        <v>107577.65</v>
      </c>
      <c r="G25" s="23">
        <v>67690.77</v>
      </c>
      <c r="H25" s="34">
        <v>18086.61</v>
      </c>
      <c r="I25" s="34">
        <v>25942.240000000002</v>
      </c>
      <c r="J25" s="34">
        <v>13504.72</v>
      </c>
      <c r="K25" s="23">
        <v>0</v>
      </c>
      <c r="L25" s="23">
        <v>0</v>
      </c>
      <c r="M25" s="23">
        <v>0</v>
      </c>
      <c r="N25" s="23">
        <f t="shared" si="17"/>
        <v>270186.46999999997</v>
      </c>
      <c r="O25" s="23">
        <f t="shared" si="16"/>
        <v>295808.41000000003</v>
      </c>
    </row>
    <row r="26" spans="1:17" x14ac:dyDescent="0.25">
      <c r="A26" s="7" t="s">
        <v>80</v>
      </c>
      <c r="B26" s="4" t="s">
        <v>85</v>
      </c>
      <c r="C26" s="23">
        <v>500000</v>
      </c>
      <c r="D26" s="23">
        <v>1500000</v>
      </c>
      <c r="E26" s="23">
        <v>0</v>
      </c>
      <c r="F26" s="23">
        <v>200573</v>
      </c>
      <c r="G26" s="23">
        <v>222821.36</v>
      </c>
      <c r="H26" s="34">
        <v>50560.92</v>
      </c>
      <c r="I26" s="34">
        <v>487.96</v>
      </c>
      <c r="J26" s="34">
        <v>0</v>
      </c>
      <c r="K26" s="23">
        <v>0</v>
      </c>
      <c r="L26" s="23">
        <v>0</v>
      </c>
      <c r="M26" s="23">
        <v>0</v>
      </c>
      <c r="N26" s="23">
        <f t="shared" si="17"/>
        <v>474443.24</v>
      </c>
      <c r="O26" s="23">
        <f t="shared" si="16"/>
        <v>1025556.76</v>
      </c>
    </row>
    <row r="27" spans="1:17" s="3" customFormat="1" x14ac:dyDescent="0.25">
      <c r="A27" s="13">
        <v>2.2000000000000002</v>
      </c>
      <c r="B27" s="3" t="s">
        <v>7</v>
      </c>
      <c r="C27" s="11">
        <f>+C28</f>
        <v>700000</v>
      </c>
      <c r="D27" s="11">
        <f t="shared" ref="D27:O27" si="18">+D28</f>
        <v>721098.6</v>
      </c>
      <c r="E27" s="11">
        <f t="shared" si="18"/>
        <v>114983.92</v>
      </c>
      <c r="F27" s="11">
        <f t="shared" si="18"/>
        <v>134769.35999999999</v>
      </c>
      <c r="G27" s="11">
        <f t="shared" si="18"/>
        <v>68068.600000000006</v>
      </c>
      <c r="H27" s="11">
        <f t="shared" si="18"/>
        <v>64608</v>
      </c>
      <c r="I27" s="11">
        <f t="shared" si="18"/>
        <v>0</v>
      </c>
      <c r="J27" s="11">
        <f t="shared" si="18"/>
        <v>11600</v>
      </c>
      <c r="K27" s="11">
        <f t="shared" si="18"/>
        <v>0</v>
      </c>
      <c r="L27" s="11">
        <f t="shared" si="18"/>
        <v>0</v>
      </c>
      <c r="M27" s="11">
        <f t="shared" si="18"/>
        <v>0</v>
      </c>
      <c r="N27" s="11">
        <f t="shared" si="18"/>
        <v>394029.88</v>
      </c>
      <c r="O27" s="11">
        <f t="shared" si="18"/>
        <v>327068.71999999997</v>
      </c>
    </row>
    <row r="28" spans="1:17" x14ac:dyDescent="0.25">
      <c r="A28" s="7" t="s">
        <v>86</v>
      </c>
      <c r="B28" s="4" t="s">
        <v>87</v>
      </c>
      <c r="C28" s="23">
        <v>700000</v>
      </c>
      <c r="D28" s="23">
        <v>721098.6</v>
      </c>
      <c r="E28" s="23">
        <v>114983.92</v>
      </c>
      <c r="F28" s="23">
        <v>134769.35999999999</v>
      </c>
      <c r="G28" s="23">
        <v>68068.600000000006</v>
      </c>
      <c r="H28" s="34">
        <v>64608</v>
      </c>
      <c r="I28" s="34">
        <v>0</v>
      </c>
      <c r="J28" s="34">
        <v>11600</v>
      </c>
      <c r="K28" s="23">
        <v>0</v>
      </c>
      <c r="L28" s="23">
        <v>0</v>
      </c>
      <c r="M28" s="23">
        <v>0</v>
      </c>
      <c r="N28" s="23">
        <f t="shared" ref="N28" si="19">+E28+F28+G28+H28+I28+J28+K28+L28+M28</f>
        <v>394029.88</v>
      </c>
      <c r="O28" s="23">
        <f t="shared" si="16"/>
        <v>327068.71999999997</v>
      </c>
    </row>
    <row r="29" spans="1:17" s="3" customFormat="1" ht="30" x14ac:dyDescent="0.25">
      <c r="A29" s="13">
        <v>2.4</v>
      </c>
      <c r="B29" s="3" t="s">
        <v>29</v>
      </c>
      <c r="C29" s="11">
        <f>+C30+C32+C31</f>
        <v>5365000</v>
      </c>
      <c r="D29" s="11">
        <f t="shared" ref="D29:O29" si="20">+D30+D32+D31</f>
        <v>6372551.25</v>
      </c>
      <c r="E29" s="11">
        <f t="shared" si="20"/>
        <v>147453.97</v>
      </c>
      <c r="F29" s="11">
        <f t="shared" si="20"/>
        <v>97160.94</v>
      </c>
      <c r="G29" s="11">
        <f t="shared" si="20"/>
        <v>2906592.32</v>
      </c>
      <c r="H29" s="11">
        <f t="shared" si="20"/>
        <v>200000</v>
      </c>
      <c r="I29" s="11">
        <f t="shared" si="20"/>
        <v>223196.34</v>
      </c>
      <c r="J29" s="11">
        <f t="shared" si="20"/>
        <v>506130.76</v>
      </c>
      <c r="K29" s="11">
        <f t="shared" si="20"/>
        <v>0</v>
      </c>
      <c r="L29" s="11">
        <f t="shared" si="20"/>
        <v>0</v>
      </c>
      <c r="M29" s="11">
        <f t="shared" si="20"/>
        <v>0</v>
      </c>
      <c r="N29" s="11">
        <f t="shared" si="20"/>
        <v>4080534.33</v>
      </c>
      <c r="O29" s="11">
        <f t="shared" si="20"/>
        <v>2292016.92</v>
      </c>
    </row>
    <row r="30" spans="1:17" x14ac:dyDescent="0.25">
      <c r="A30" s="7" t="s">
        <v>88</v>
      </c>
      <c r="B30" s="4" t="s">
        <v>90</v>
      </c>
      <c r="C30" s="23">
        <v>5000000</v>
      </c>
      <c r="D30" s="23">
        <v>6022551.25</v>
      </c>
      <c r="E30" s="23">
        <v>147453.97</v>
      </c>
      <c r="F30" s="23">
        <v>97160.94</v>
      </c>
      <c r="G30" s="23">
        <v>2882754.9</v>
      </c>
      <c r="H30" s="34">
        <v>200000</v>
      </c>
      <c r="I30" s="34">
        <v>221199</v>
      </c>
      <c r="J30" s="34">
        <v>499704.36</v>
      </c>
      <c r="K30" s="23">
        <v>0</v>
      </c>
      <c r="L30" s="23">
        <v>0</v>
      </c>
      <c r="M30" s="23">
        <v>0</v>
      </c>
      <c r="N30" s="23">
        <f t="shared" ref="N30:N32" si="21">+E30+F30+G30+H30+I30+J30+K30+L30+M30</f>
        <v>4048273.17</v>
      </c>
      <c r="O30" s="23">
        <f t="shared" si="16"/>
        <v>1974278.08</v>
      </c>
    </row>
    <row r="31" spans="1:17" x14ac:dyDescent="0.25">
      <c r="A31" s="7" t="s">
        <v>221</v>
      </c>
      <c r="B31" s="4" t="s">
        <v>222</v>
      </c>
      <c r="C31" s="23">
        <v>15000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f t="shared" si="21"/>
        <v>0</v>
      </c>
      <c r="O31" s="23">
        <f t="shared" si="16"/>
        <v>0</v>
      </c>
    </row>
    <row r="32" spans="1:17" ht="30" x14ac:dyDescent="0.25">
      <c r="A32" s="7" t="s">
        <v>89</v>
      </c>
      <c r="B32" s="4" t="s">
        <v>91</v>
      </c>
      <c r="C32" s="23">
        <v>350000</v>
      </c>
      <c r="D32" s="23">
        <v>350000</v>
      </c>
      <c r="E32" s="23">
        <v>0</v>
      </c>
      <c r="F32" s="23">
        <v>0</v>
      </c>
      <c r="G32" s="23">
        <v>23837.42</v>
      </c>
      <c r="H32" s="34">
        <v>0</v>
      </c>
      <c r="I32" s="34">
        <v>1997.34</v>
      </c>
      <c r="J32" s="34">
        <v>6426.4</v>
      </c>
      <c r="K32" s="23">
        <v>0</v>
      </c>
      <c r="L32" s="23">
        <v>0</v>
      </c>
      <c r="M32" s="23">
        <v>0</v>
      </c>
      <c r="N32" s="23">
        <f t="shared" si="21"/>
        <v>32261.159999999996</v>
      </c>
      <c r="O32" s="23">
        <f t="shared" si="16"/>
        <v>317738.84000000003</v>
      </c>
    </row>
    <row r="33" spans="1:15" s="3" customFormat="1" ht="30" x14ac:dyDescent="0.25">
      <c r="A33" s="13">
        <v>2.5</v>
      </c>
      <c r="B33" s="3" t="s">
        <v>30</v>
      </c>
      <c r="C33" s="11">
        <f t="shared" ref="C33:M33" si="22">+C34</f>
        <v>860000</v>
      </c>
      <c r="D33" s="11">
        <f t="shared" si="22"/>
        <v>1500000</v>
      </c>
      <c r="E33" s="11">
        <f t="shared" si="22"/>
        <v>103213.92</v>
      </c>
      <c r="F33" s="11">
        <f t="shared" si="22"/>
        <v>302477.59999999998</v>
      </c>
      <c r="G33" s="11">
        <f t="shared" si="22"/>
        <v>246393.7</v>
      </c>
      <c r="H33" s="11">
        <f t="shared" si="22"/>
        <v>112070</v>
      </c>
      <c r="I33" s="11">
        <f t="shared" si="22"/>
        <v>217801.5</v>
      </c>
      <c r="J33" s="11">
        <f t="shared" si="22"/>
        <v>140356.79999999999</v>
      </c>
      <c r="K33" s="11">
        <f t="shared" si="22"/>
        <v>0</v>
      </c>
      <c r="L33" s="11">
        <f t="shared" si="22"/>
        <v>0</v>
      </c>
      <c r="M33" s="11">
        <f t="shared" si="22"/>
        <v>0</v>
      </c>
      <c r="N33" s="11">
        <f t="shared" ref="N33" si="23">+N34</f>
        <v>1122313.52</v>
      </c>
      <c r="O33" s="11">
        <f>+O34</f>
        <v>377686.48</v>
      </c>
    </row>
    <row r="34" spans="1:15" x14ac:dyDescent="0.25">
      <c r="A34" s="7" t="s">
        <v>92</v>
      </c>
      <c r="B34" s="4" t="s">
        <v>93</v>
      </c>
      <c r="C34" s="23">
        <v>860000</v>
      </c>
      <c r="D34" s="23">
        <v>1500000</v>
      </c>
      <c r="E34" s="23">
        <v>103213.92</v>
      </c>
      <c r="F34" s="23">
        <v>302477.59999999998</v>
      </c>
      <c r="G34" s="23">
        <v>246393.7</v>
      </c>
      <c r="H34" s="34">
        <v>112070</v>
      </c>
      <c r="I34" s="34">
        <v>217801.5</v>
      </c>
      <c r="J34" s="34">
        <v>140356.79999999999</v>
      </c>
      <c r="K34" s="23">
        <v>0</v>
      </c>
      <c r="L34" s="23">
        <v>0</v>
      </c>
      <c r="M34" s="23">
        <v>0</v>
      </c>
      <c r="N34" s="23">
        <f t="shared" ref="N34" si="24">+E34+F34+G34+H34+I34+J34+K34+L34+M34</f>
        <v>1122313.52</v>
      </c>
      <c r="O34" s="23">
        <f t="shared" si="16"/>
        <v>377686.48</v>
      </c>
    </row>
    <row r="35" spans="1:15" s="3" customFormat="1" x14ac:dyDescent="0.25">
      <c r="A35" s="13">
        <v>2.6</v>
      </c>
      <c r="B35" s="3" t="s">
        <v>8</v>
      </c>
      <c r="C35" s="11">
        <f>+C36</f>
        <v>13000000</v>
      </c>
      <c r="D35" s="11">
        <f t="shared" ref="D35:M35" si="25">+D36</f>
        <v>12000000</v>
      </c>
      <c r="E35" s="11">
        <f t="shared" si="25"/>
        <v>937487.35999999999</v>
      </c>
      <c r="F35" s="11">
        <f t="shared" si="25"/>
        <v>1681493.26</v>
      </c>
      <c r="G35" s="11">
        <f t="shared" si="25"/>
        <v>928901.61</v>
      </c>
      <c r="H35" s="11">
        <f t="shared" si="25"/>
        <v>409216.55</v>
      </c>
      <c r="I35" s="11">
        <f t="shared" si="25"/>
        <v>434916.67</v>
      </c>
      <c r="J35" s="11">
        <f t="shared" si="25"/>
        <v>927661</v>
      </c>
      <c r="K35" s="11">
        <f t="shared" si="25"/>
        <v>0</v>
      </c>
      <c r="L35" s="11">
        <f t="shared" si="25"/>
        <v>0</v>
      </c>
      <c r="M35" s="11">
        <f t="shared" si="25"/>
        <v>0</v>
      </c>
      <c r="N35" s="11">
        <f>+N36</f>
        <v>5319676.45</v>
      </c>
      <c r="O35" s="11">
        <f>+O36</f>
        <v>6680323.5499999998</v>
      </c>
    </row>
    <row r="36" spans="1:15" x14ac:dyDescent="0.25">
      <c r="A36" s="7" t="s">
        <v>94</v>
      </c>
      <c r="B36" s="4" t="s">
        <v>8</v>
      </c>
      <c r="C36" s="23">
        <v>13000000</v>
      </c>
      <c r="D36" s="23">
        <v>12000000</v>
      </c>
      <c r="E36" s="23">
        <v>937487.35999999999</v>
      </c>
      <c r="F36" s="23">
        <v>1681493.26</v>
      </c>
      <c r="G36" s="23">
        <v>928901.61</v>
      </c>
      <c r="H36" s="34">
        <v>409216.55</v>
      </c>
      <c r="I36" s="34">
        <v>434916.67</v>
      </c>
      <c r="J36" s="34">
        <v>927661</v>
      </c>
      <c r="K36" s="23">
        <v>0</v>
      </c>
      <c r="L36" s="23">
        <v>0</v>
      </c>
      <c r="M36" s="23">
        <v>0</v>
      </c>
      <c r="N36" s="23">
        <f t="shared" ref="N36" si="26">+E36+F36+G36+H36+I36+J36+K36+L36+M36</f>
        <v>5319676.45</v>
      </c>
      <c r="O36" s="23">
        <f t="shared" si="16"/>
        <v>6680323.5499999998</v>
      </c>
    </row>
    <row r="37" spans="1:15" s="3" customFormat="1" ht="30" x14ac:dyDescent="0.25">
      <c r="A37" s="13">
        <v>2.7</v>
      </c>
      <c r="B37" s="3" t="s">
        <v>31</v>
      </c>
      <c r="C37" s="11">
        <f>+C38+C40+C39</f>
        <v>1200000</v>
      </c>
      <c r="D37" s="11">
        <f>+D38+D40+D39</f>
        <v>3214848</v>
      </c>
      <c r="E37" s="11">
        <f t="shared" ref="E37:O37" si="27">+E38+E40+E39</f>
        <v>14848</v>
      </c>
      <c r="F37" s="11">
        <f t="shared" ref="F37:G37" si="28">+F38+F40+F39</f>
        <v>62787.32</v>
      </c>
      <c r="G37" s="11">
        <f t="shared" si="28"/>
        <v>2039970.2</v>
      </c>
      <c r="H37" s="11">
        <f t="shared" ref="H37:I37" si="29">+H38+H40+H39</f>
        <v>0</v>
      </c>
      <c r="I37" s="11">
        <f t="shared" si="29"/>
        <v>0</v>
      </c>
      <c r="J37" s="11">
        <f t="shared" ref="J37:L37" si="30">+J38+J40+J39</f>
        <v>0</v>
      </c>
      <c r="K37" s="11">
        <f t="shared" ref="K37" si="31">+K38+K40+K39</f>
        <v>0</v>
      </c>
      <c r="L37" s="11">
        <f t="shared" si="30"/>
        <v>0</v>
      </c>
      <c r="M37" s="11">
        <f t="shared" ref="M37" si="32">+M38+M40+M39</f>
        <v>0</v>
      </c>
      <c r="N37" s="11">
        <f t="shared" si="27"/>
        <v>2117605.52</v>
      </c>
      <c r="O37" s="11">
        <f t="shared" si="27"/>
        <v>1097242.48</v>
      </c>
    </row>
    <row r="38" spans="1:15" x14ac:dyDescent="0.25">
      <c r="A38" s="7" t="s">
        <v>95</v>
      </c>
      <c r="B38" s="4" t="s">
        <v>98</v>
      </c>
      <c r="C38" s="23">
        <v>1000000</v>
      </c>
      <c r="D38" s="23">
        <v>3000000</v>
      </c>
      <c r="E38" s="23">
        <v>0</v>
      </c>
      <c r="F38" s="23">
        <v>62787.32</v>
      </c>
      <c r="G38" s="23">
        <v>2039970.2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f t="shared" ref="N38:N40" si="33">+E38+F38+G38+H38+I38+J38+K38+L38+M38</f>
        <v>2102757.52</v>
      </c>
      <c r="O38" s="23">
        <f t="shared" si="16"/>
        <v>897242.48</v>
      </c>
    </row>
    <row r="39" spans="1:15" x14ac:dyDescent="0.25">
      <c r="A39" s="7" t="s">
        <v>96</v>
      </c>
      <c r="B39" s="4" t="s">
        <v>223</v>
      </c>
      <c r="C39" s="23">
        <v>50000</v>
      </c>
      <c r="D39" s="23">
        <v>50000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f t="shared" si="33"/>
        <v>0</v>
      </c>
      <c r="O39" s="23">
        <f t="shared" si="16"/>
        <v>50000</v>
      </c>
    </row>
    <row r="40" spans="1:15" x14ac:dyDescent="0.25">
      <c r="A40" s="7" t="s">
        <v>97</v>
      </c>
      <c r="B40" s="4" t="s">
        <v>100</v>
      </c>
      <c r="C40" s="23">
        <v>150000</v>
      </c>
      <c r="D40" s="23">
        <v>164848</v>
      </c>
      <c r="E40" s="23">
        <v>14848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f t="shared" si="33"/>
        <v>14848</v>
      </c>
      <c r="O40" s="23">
        <f t="shared" si="16"/>
        <v>150000</v>
      </c>
    </row>
    <row r="41" spans="1:15" s="3" customFormat="1" x14ac:dyDescent="0.25">
      <c r="A41" s="13">
        <v>2.9</v>
      </c>
      <c r="B41" s="3" t="s">
        <v>32</v>
      </c>
      <c r="C41" s="11">
        <f>+C42</f>
        <v>600000</v>
      </c>
      <c r="D41" s="11">
        <f t="shared" ref="D41:M41" si="34">+D42</f>
        <v>900000</v>
      </c>
      <c r="E41" s="11">
        <f t="shared" si="34"/>
        <v>20913.400000000001</v>
      </c>
      <c r="F41" s="11">
        <f t="shared" si="34"/>
        <v>178833.92000000001</v>
      </c>
      <c r="G41" s="11">
        <f t="shared" si="34"/>
        <v>189557.72</v>
      </c>
      <c r="H41" s="11">
        <f t="shared" si="34"/>
        <v>23273.1</v>
      </c>
      <c r="I41" s="11">
        <f t="shared" si="34"/>
        <v>599.72</v>
      </c>
      <c r="J41" s="11">
        <f t="shared" si="34"/>
        <v>17767.34</v>
      </c>
      <c r="K41" s="11">
        <f t="shared" si="34"/>
        <v>0</v>
      </c>
      <c r="L41" s="11">
        <f t="shared" si="34"/>
        <v>0</v>
      </c>
      <c r="M41" s="11">
        <f t="shared" si="34"/>
        <v>0</v>
      </c>
      <c r="N41" s="11">
        <f>+N42</f>
        <v>430945.2</v>
      </c>
      <c r="O41" s="11">
        <f>+O42</f>
        <v>469054.8</v>
      </c>
    </row>
    <row r="42" spans="1:15" x14ac:dyDescent="0.25">
      <c r="A42" s="7" t="s">
        <v>105</v>
      </c>
      <c r="B42" s="4" t="s">
        <v>108</v>
      </c>
      <c r="C42" s="23">
        <v>600000</v>
      </c>
      <c r="D42" s="23">
        <v>900000</v>
      </c>
      <c r="E42" s="23">
        <v>20913.400000000001</v>
      </c>
      <c r="F42" s="23">
        <v>178833.92000000001</v>
      </c>
      <c r="G42" s="23">
        <v>189557.72</v>
      </c>
      <c r="H42" s="34">
        <v>23273.1</v>
      </c>
      <c r="I42" s="34">
        <v>599.72</v>
      </c>
      <c r="J42" s="34">
        <v>17767.34</v>
      </c>
      <c r="K42" s="23">
        <v>0</v>
      </c>
      <c r="L42" s="23">
        <v>0</v>
      </c>
      <c r="M42" s="23">
        <v>0</v>
      </c>
      <c r="N42" s="23">
        <f t="shared" ref="N42" si="35">+E42+F42+G42+H42+I42+J42+K42+L42+M42</f>
        <v>430945.2</v>
      </c>
      <c r="O42" s="23">
        <f t="shared" si="16"/>
        <v>469054.8</v>
      </c>
    </row>
    <row r="43" spans="1:15" s="3" customFormat="1" x14ac:dyDescent="0.25">
      <c r="A43" s="10">
        <v>3</v>
      </c>
      <c r="B43" s="2" t="s">
        <v>10</v>
      </c>
      <c r="C43" s="11">
        <f t="shared" ref="C43:O43" si="36">+C44+C48+C54+C62+C65+C70+C72+C74+C78</f>
        <v>62232000</v>
      </c>
      <c r="D43" s="11">
        <f t="shared" si="36"/>
        <v>61697218.869999997</v>
      </c>
      <c r="E43" s="11">
        <f t="shared" si="36"/>
        <v>7363256.4400000004</v>
      </c>
      <c r="F43" s="11">
        <f t="shared" si="36"/>
        <v>10819508.220000001</v>
      </c>
      <c r="G43" s="11">
        <f t="shared" si="36"/>
        <v>9117898.5600000005</v>
      </c>
      <c r="H43" s="11">
        <f t="shared" si="36"/>
        <v>2418331.67</v>
      </c>
      <c r="I43" s="11">
        <f t="shared" si="36"/>
        <v>1788553.8499999999</v>
      </c>
      <c r="J43" s="11">
        <f t="shared" si="36"/>
        <v>2886332.9599999995</v>
      </c>
      <c r="K43" s="11">
        <f t="shared" si="36"/>
        <v>0</v>
      </c>
      <c r="L43" s="11">
        <f t="shared" si="36"/>
        <v>0</v>
      </c>
      <c r="M43" s="11">
        <f t="shared" si="36"/>
        <v>0</v>
      </c>
      <c r="N43" s="11">
        <f t="shared" si="36"/>
        <v>34393881.699999996</v>
      </c>
      <c r="O43" s="11">
        <f t="shared" si="36"/>
        <v>27303337.170000002</v>
      </c>
    </row>
    <row r="44" spans="1:15" s="3" customFormat="1" x14ac:dyDescent="0.25">
      <c r="A44" s="13">
        <v>3.1</v>
      </c>
      <c r="B44" s="3" t="s">
        <v>11</v>
      </c>
      <c r="C44" s="11">
        <f>+C45+C46+C47</f>
        <v>7761000</v>
      </c>
      <c r="D44" s="11">
        <f>+D45+D46+D47</f>
        <v>7802938.3200000003</v>
      </c>
      <c r="E44" s="11">
        <f t="shared" ref="E44:O44" si="37">+E45+E46+E47</f>
        <v>2151653.86</v>
      </c>
      <c r="F44" s="11">
        <f t="shared" ref="F44:G44" si="38">+F45+F46+F47</f>
        <v>2595143.56</v>
      </c>
      <c r="G44" s="11">
        <f t="shared" si="38"/>
        <v>861915.53</v>
      </c>
      <c r="H44" s="11">
        <f t="shared" ref="H44:I44" si="39">+H45+H46+H47</f>
        <v>13730.7</v>
      </c>
      <c r="I44" s="11">
        <f t="shared" si="39"/>
        <v>641544.29</v>
      </c>
      <c r="J44" s="11">
        <f t="shared" ref="J44:L44" si="40">+J45+J46+J47</f>
        <v>179732.92</v>
      </c>
      <c r="K44" s="11">
        <f t="shared" ref="K44" si="41">+K45+K46+K47</f>
        <v>0</v>
      </c>
      <c r="L44" s="11">
        <f t="shared" si="40"/>
        <v>0</v>
      </c>
      <c r="M44" s="11">
        <f t="shared" ref="M44" si="42">+M45+M46+M47</f>
        <v>0</v>
      </c>
      <c r="N44" s="11">
        <f t="shared" si="37"/>
        <v>6443720.8600000003</v>
      </c>
      <c r="O44" s="11">
        <f t="shared" si="37"/>
        <v>1359217.4599999995</v>
      </c>
    </row>
    <row r="45" spans="1:15" x14ac:dyDescent="0.25">
      <c r="A45" s="7" t="s">
        <v>109</v>
      </c>
      <c r="B45" s="4" t="s">
        <v>111</v>
      </c>
      <c r="C45" s="23">
        <v>7200000</v>
      </c>
      <c r="D45" s="23">
        <v>7241938.3200000003</v>
      </c>
      <c r="E45" s="23">
        <v>2151653.86</v>
      </c>
      <c r="F45" s="23">
        <v>2550609.62</v>
      </c>
      <c r="G45" s="23">
        <v>678218.04</v>
      </c>
      <c r="H45" s="34">
        <v>13730.7</v>
      </c>
      <c r="I45" s="34">
        <v>641544.29</v>
      </c>
      <c r="J45" s="34">
        <v>0</v>
      </c>
      <c r="K45" s="23">
        <v>0</v>
      </c>
      <c r="L45" s="23">
        <v>0</v>
      </c>
      <c r="M45" s="23">
        <v>0</v>
      </c>
      <c r="N45" s="23">
        <f t="shared" ref="N45:N47" si="43">+E45+F45+G45+H45+I45+J45+K45+L45+M45</f>
        <v>6035756.5100000007</v>
      </c>
      <c r="O45" s="23">
        <f t="shared" ref="O45:O47" si="44">+D45-N45</f>
        <v>1206181.8099999996</v>
      </c>
    </row>
    <row r="46" spans="1:15" x14ac:dyDescent="0.25">
      <c r="A46" s="7" t="s">
        <v>110</v>
      </c>
      <c r="B46" s="4" t="s">
        <v>112</v>
      </c>
      <c r="C46" s="23">
        <v>560000</v>
      </c>
      <c r="D46" s="23">
        <v>560000</v>
      </c>
      <c r="E46" s="23">
        <v>0</v>
      </c>
      <c r="F46" s="23">
        <v>44533.94</v>
      </c>
      <c r="G46" s="23">
        <v>183697.49</v>
      </c>
      <c r="H46" s="34">
        <v>0</v>
      </c>
      <c r="I46" s="34">
        <v>0</v>
      </c>
      <c r="J46" s="34">
        <v>179732.92</v>
      </c>
      <c r="K46" s="23">
        <v>0</v>
      </c>
      <c r="L46" s="23">
        <v>0</v>
      </c>
      <c r="M46" s="23">
        <v>0</v>
      </c>
      <c r="N46" s="23">
        <f t="shared" si="43"/>
        <v>407964.35</v>
      </c>
      <c r="O46" s="23">
        <f t="shared" si="44"/>
        <v>152035.65000000002</v>
      </c>
    </row>
    <row r="47" spans="1:15" x14ac:dyDescent="0.25">
      <c r="A47" s="7" t="s">
        <v>224</v>
      </c>
      <c r="B47" s="4" t="s">
        <v>225</v>
      </c>
      <c r="C47" s="23">
        <v>1000</v>
      </c>
      <c r="D47" s="23">
        <v>1000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f t="shared" si="43"/>
        <v>0</v>
      </c>
      <c r="O47" s="23">
        <f t="shared" si="44"/>
        <v>1000</v>
      </c>
    </row>
    <row r="48" spans="1:15" s="3" customFormat="1" x14ac:dyDescent="0.25">
      <c r="A48" s="13">
        <v>3.2</v>
      </c>
      <c r="B48" s="3" t="s">
        <v>12</v>
      </c>
      <c r="C48" s="11">
        <f>+C49+C50+C52+C53+C51</f>
        <v>6700000</v>
      </c>
      <c r="D48" s="11">
        <f>+D49+D50+D52+D53+D51</f>
        <v>8704079.1400000006</v>
      </c>
      <c r="E48" s="11">
        <f t="shared" ref="E48:O48" si="45">+E49+E50+E52+E53+E51</f>
        <v>323289.51</v>
      </c>
      <c r="F48" s="11">
        <f t="shared" ref="F48:G48" si="46">+F49+F50+F52+F53+F51</f>
        <v>2945551.23</v>
      </c>
      <c r="G48" s="11">
        <f t="shared" si="46"/>
        <v>1086498.98</v>
      </c>
      <c r="H48" s="11">
        <f t="shared" ref="H48:I48" si="47">+H49+H50+H52+H53+H51</f>
        <v>414783.63</v>
      </c>
      <c r="I48" s="11">
        <f t="shared" si="47"/>
        <v>100717.14</v>
      </c>
      <c r="J48" s="11">
        <f t="shared" ref="J48:L48" si="48">+J49+J50+J52+J53+J51</f>
        <v>191320.39</v>
      </c>
      <c r="K48" s="11">
        <f t="shared" ref="K48" si="49">+K49+K50+K52+K53+K51</f>
        <v>0</v>
      </c>
      <c r="L48" s="11">
        <f t="shared" si="48"/>
        <v>0</v>
      </c>
      <c r="M48" s="11">
        <f t="shared" ref="M48" si="50">+M49+M50+M52+M53+M51</f>
        <v>0</v>
      </c>
      <c r="N48" s="11">
        <f t="shared" si="45"/>
        <v>5062160.88</v>
      </c>
      <c r="O48" s="11">
        <f t="shared" si="45"/>
        <v>3641918.26</v>
      </c>
    </row>
    <row r="49" spans="1:15" x14ac:dyDescent="0.25">
      <c r="A49" s="7" t="s">
        <v>113</v>
      </c>
      <c r="B49" s="4" t="s">
        <v>117</v>
      </c>
      <c r="C49" s="23">
        <v>440000</v>
      </c>
      <c r="D49" s="23">
        <v>440000</v>
      </c>
      <c r="E49" s="23">
        <v>42860.21</v>
      </c>
      <c r="F49" s="23">
        <v>71717.58</v>
      </c>
      <c r="G49" s="23">
        <v>56057.96</v>
      </c>
      <c r="H49" s="34">
        <v>14298.63</v>
      </c>
      <c r="I49" s="34">
        <v>5798.63</v>
      </c>
      <c r="J49" s="34">
        <v>53733.73</v>
      </c>
      <c r="K49" s="23">
        <v>0</v>
      </c>
      <c r="L49" s="23">
        <v>0</v>
      </c>
      <c r="M49" s="23">
        <v>0</v>
      </c>
      <c r="N49" s="23">
        <f t="shared" ref="N49:N53" si="51">+E49+F49+G49+H49+I49+J49+K49+L49+M49</f>
        <v>244466.74000000002</v>
      </c>
      <c r="O49" s="23">
        <f t="shared" ref="O49:O52" si="52">+D49-N49</f>
        <v>195533.25999999998</v>
      </c>
    </row>
    <row r="50" spans="1:15" ht="30" x14ac:dyDescent="0.25">
      <c r="A50" s="7" t="s">
        <v>114</v>
      </c>
      <c r="B50" s="4" t="s">
        <v>118</v>
      </c>
      <c r="C50" s="23">
        <v>1650000</v>
      </c>
      <c r="D50" s="23">
        <v>1804079.14</v>
      </c>
      <c r="E50" s="23">
        <v>184463.66</v>
      </c>
      <c r="F50" s="23">
        <v>346286.69</v>
      </c>
      <c r="G50" s="23">
        <v>275924.99</v>
      </c>
      <c r="H50" s="34">
        <v>0</v>
      </c>
      <c r="I50" s="34">
        <v>54318.51</v>
      </c>
      <c r="J50" s="34">
        <v>0</v>
      </c>
      <c r="K50" s="23">
        <v>0</v>
      </c>
      <c r="L50" s="23">
        <v>0</v>
      </c>
      <c r="M50" s="23">
        <v>0</v>
      </c>
      <c r="N50" s="23">
        <f t="shared" si="51"/>
        <v>860993.85</v>
      </c>
      <c r="O50" s="23">
        <f>+D50-N50</f>
        <v>943085.28999999992</v>
      </c>
    </row>
    <row r="51" spans="1:15" x14ac:dyDescent="0.25">
      <c r="A51" s="7" t="s">
        <v>261</v>
      </c>
      <c r="B51" s="4" t="s">
        <v>262</v>
      </c>
      <c r="C51" s="23">
        <v>60000</v>
      </c>
      <c r="D51" s="23">
        <v>60000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f t="shared" si="51"/>
        <v>0</v>
      </c>
      <c r="O51" s="23">
        <f t="shared" si="52"/>
        <v>60000</v>
      </c>
    </row>
    <row r="52" spans="1:15" ht="30" x14ac:dyDescent="0.25">
      <c r="A52" s="7" t="s">
        <v>115</v>
      </c>
      <c r="B52" s="4" t="s">
        <v>119</v>
      </c>
      <c r="C52" s="23">
        <v>4000000</v>
      </c>
      <c r="D52" s="23">
        <v>6000000</v>
      </c>
      <c r="E52" s="23">
        <v>66182.64</v>
      </c>
      <c r="F52" s="23">
        <v>2497763.96</v>
      </c>
      <c r="G52" s="23">
        <v>722181.03</v>
      </c>
      <c r="H52" s="34">
        <v>370702</v>
      </c>
      <c r="I52" s="34">
        <v>40600</v>
      </c>
      <c r="J52" s="34">
        <v>81142</v>
      </c>
      <c r="K52" s="23">
        <v>0</v>
      </c>
      <c r="L52" s="23">
        <v>0</v>
      </c>
      <c r="M52" s="23">
        <v>0</v>
      </c>
      <c r="N52" s="23">
        <f t="shared" si="51"/>
        <v>3778571.63</v>
      </c>
      <c r="O52" s="23">
        <f t="shared" si="52"/>
        <v>2221428.37</v>
      </c>
    </row>
    <row r="53" spans="1:15" x14ac:dyDescent="0.25">
      <c r="A53" s="7" t="s">
        <v>116</v>
      </c>
      <c r="B53" s="4" t="s">
        <v>120</v>
      </c>
      <c r="C53" s="23">
        <v>550000</v>
      </c>
      <c r="D53" s="23">
        <v>400000</v>
      </c>
      <c r="E53" s="23">
        <v>29783</v>
      </c>
      <c r="F53" s="23">
        <v>29783</v>
      </c>
      <c r="G53" s="23">
        <v>32335</v>
      </c>
      <c r="H53" s="34">
        <v>29783</v>
      </c>
      <c r="I53" s="34">
        <v>0</v>
      </c>
      <c r="J53" s="34">
        <v>56444.66</v>
      </c>
      <c r="K53" s="23">
        <v>0</v>
      </c>
      <c r="L53" s="23">
        <v>0</v>
      </c>
      <c r="M53" s="23">
        <v>0</v>
      </c>
      <c r="N53" s="23">
        <f t="shared" si="51"/>
        <v>178128.66</v>
      </c>
      <c r="O53" s="23">
        <f>+D53-N53</f>
        <v>221871.34</v>
      </c>
    </row>
    <row r="54" spans="1:15" s="3" customFormat="1" ht="30" x14ac:dyDescent="0.25">
      <c r="A54" s="13">
        <v>3.3</v>
      </c>
      <c r="B54" s="3" t="s">
        <v>33</v>
      </c>
      <c r="C54" s="11">
        <f>+C55+C56+C57+C58+C60+C61+C59</f>
        <v>13433000</v>
      </c>
      <c r="D54" s="11">
        <f>+D55+D56+D57+D58+D60+D61+D59</f>
        <v>12483000</v>
      </c>
      <c r="E54" s="11">
        <f t="shared" ref="E54:O54" si="53">+E55+E56+E57+E58+E60+E61+E59</f>
        <v>3320279.9</v>
      </c>
      <c r="F54" s="11">
        <f t="shared" ref="F54:G54" si="54">+F55+F56+F57+F58+F60+F61+F59</f>
        <v>1268917</v>
      </c>
      <c r="G54" s="11">
        <f t="shared" si="54"/>
        <v>1989431.94</v>
      </c>
      <c r="H54" s="11">
        <f t="shared" ref="H54:I54" si="55">+H55+H56+H57+H58+H60+H61+H59</f>
        <v>844457.62</v>
      </c>
      <c r="I54" s="11">
        <f t="shared" si="55"/>
        <v>499896.56</v>
      </c>
      <c r="J54" s="11">
        <f t="shared" ref="J54:L54" si="56">+J55+J56+J57+J58+J60+J61+J59</f>
        <v>526972.04</v>
      </c>
      <c r="K54" s="11">
        <f t="shared" ref="K54" si="57">+K55+K56+K57+K58+K60+K61+K59</f>
        <v>0</v>
      </c>
      <c r="L54" s="11">
        <f t="shared" si="56"/>
        <v>0</v>
      </c>
      <c r="M54" s="11">
        <f t="shared" ref="M54" si="58">+M55+M56+M57+M58+M60+M61+M59</f>
        <v>0</v>
      </c>
      <c r="N54" s="11">
        <f t="shared" si="53"/>
        <v>8449955.0599999987</v>
      </c>
      <c r="O54" s="11">
        <f t="shared" si="53"/>
        <v>4033044.9400000009</v>
      </c>
    </row>
    <row r="55" spans="1:15" ht="30" x14ac:dyDescent="0.25">
      <c r="A55" s="7" t="s">
        <v>121</v>
      </c>
      <c r="B55" s="4" t="s">
        <v>128</v>
      </c>
      <c r="C55" s="23">
        <v>100000</v>
      </c>
      <c r="D55" s="23">
        <v>100000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f t="shared" ref="N55:N61" si="59">+E55+F55+G55+H55+I55+J55+K55+L55+M55</f>
        <v>0</v>
      </c>
      <c r="O55" s="23">
        <f>+D55-N55</f>
        <v>100000</v>
      </c>
    </row>
    <row r="56" spans="1:15" ht="30" x14ac:dyDescent="0.25">
      <c r="A56" s="7" t="s">
        <v>122</v>
      </c>
      <c r="B56" s="4" t="s">
        <v>129</v>
      </c>
      <c r="C56" s="23">
        <v>478000</v>
      </c>
      <c r="D56" s="23">
        <v>478000</v>
      </c>
      <c r="E56" s="23">
        <v>29000</v>
      </c>
      <c r="F56" s="23">
        <v>0</v>
      </c>
      <c r="G56" s="23">
        <v>87696</v>
      </c>
      <c r="H56" s="34">
        <v>9860</v>
      </c>
      <c r="I56" s="34">
        <v>0</v>
      </c>
      <c r="J56" s="34">
        <v>0</v>
      </c>
      <c r="K56" s="23">
        <v>0</v>
      </c>
      <c r="L56" s="23">
        <v>0</v>
      </c>
      <c r="M56" s="23">
        <v>0</v>
      </c>
      <c r="N56" s="23">
        <f t="shared" si="59"/>
        <v>126556</v>
      </c>
      <c r="O56" s="23">
        <f t="shared" ref="O56:O71" si="60">+D56-N56</f>
        <v>351444</v>
      </c>
    </row>
    <row r="57" spans="1:15" ht="30" x14ac:dyDescent="0.25">
      <c r="A57" s="7" t="s">
        <v>123</v>
      </c>
      <c r="B57" s="4" t="s">
        <v>130</v>
      </c>
      <c r="C57" s="23">
        <v>6000000</v>
      </c>
      <c r="D57" s="23">
        <v>7000000</v>
      </c>
      <c r="E57" s="23">
        <v>2869068.63</v>
      </c>
      <c r="F57" s="23">
        <v>570777.56999999995</v>
      </c>
      <c r="G57" s="23">
        <v>1739261.94</v>
      </c>
      <c r="H57" s="34">
        <v>582817.88</v>
      </c>
      <c r="I57" s="34">
        <v>463214.56</v>
      </c>
      <c r="J57" s="34">
        <v>443317.04</v>
      </c>
      <c r="K57" s="23">
        <v>0</v>
      </c>
      <c r="L57" s="23">
        <v>0</v>
      </c>
      <c r="M57" s="23">
        <v>0</v>
      </c>
      <c r="N57" s="23">
        <f t="shared" si="59"/>
        <v>6668457.6199999992</v>
      </c>
      <c r="O57" s="23">
        <f t="shared" si="60"/>
        <v>331542.38000000082</v>
      </c>
    </row>
    <row r="58" spans="1:15" x14ac:dyDescent="0.25">
      <c r="A58" s="7" t="s">
        <v>124</v>
      </c>
      <c r="B58" s="4" t="s">
        <v>131</v>
      </c>
      <c r="C58" s="23">
        <v>3150000</v>
      </c>
      <c r="D58" s="23">
        <v>1700000</v>
      </c>
      <c r="E58" s="23">
        <v>191528</v>
      </c>
      <c r="F58" s="23">
        <v>20052</v>
      </c>
      <c r="G58" s="23">
        <v>90554</v>
      </c>
      <c r="H58" s="34">
        <v>83530</v>
      </c>
      <c r="I58" s="34">
        <v>19282</v>
      </c>
      <c r="J58" s="34">
        <v>83655</v>
      </c>
      <c r="K58" s="23">
        <v>0</v>
      </c>
      <c r="L58" s="23">
        <v>0</v>
      </c>
      <c r="M58" s="23">
        <v>0</v>
      </c>
      <c r="N58" s="23">
        <f t="shared" si="59"/>
        <v>488601</v>
      </c>
      <c r="O58" s="23">
        <f t="shared" si="60"/>
        <v>1211399</v>
      </c>
    </row>
    <row r="59" spans="1:15" x14ac:dyDescent="0.25">
      <c r="A59" s="7" t="s">
        <v>263</v>
      </c>
      <c r="B59" s="4" t="s">
        <v>264</v>
      </c>
      <c r="C59" s="23">
        <v>200000</v>
      </c>
      <c r="D59" s="23">
        <v>200000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f t="shared" si="59"/>
        <v>0</v>
      </c>
      <c r="O59" s="23">
        <f t="shared" si="60"/>
        <v>200000</v>
      </c>
    </row>
    <row r="60" spans="1:15" ht="30" x14ac:dyDescent="0.25">
      <c r="A60" s="7" t="s">
        <v>125</v>
      </c>
      <c r="B60" s="4" t="s">
        <v>132</v>
      </c>
      <c r="C60" s="23">
        <v>5000</v>
      </c>
      <c r="D60" s="23">
        <v>5000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f t="shared" si="59"/>
        <v>0</v>
      </c>
      <c r="O60" s="23">
        <f t="shared" si="60"/>
        <v>5000</v>
      </c>
    </row>
    <row r="61" spans="1:15" ht="30" x14ac:dyDescent="0.25">
      <c r="A61" s="7" t="s">
        <v>127</v>
      </c>
      <c r="B61" s="4" t="s">
        <v>134</v>
      </c>
      <c r="C61" s="23">
        <v>3500000</v>
      </c>
      <c r="D61" s="23">
        <v>3000000</v>
      </c>
      <c r="E61" s="23">
        <v>230683.27</v>
      </c>
      <c r="F61" s="23">
        <v>678087.43</v>
      </c>
      <c r="G61" s="23">
        <v>71920</v>
      </c>
      <c r="H61" s="34">
        <v>168249.74</v>
      </c>
      <c r="I61" s="34">
        <v>17400</v>
      </c>
      <c r="J61" s="34">
        <v>0</v>
      </c>
      <c r="K61" s="23">
        <v>0</v>
      </c>
      <c r="L61" s="23">
        <v>0</v>
      </c>
      <c r="M61" s="23">
        <v>0</v>
      </c>
      <c r="N61" s="23">
        <f t="shared" si="59"/>
        <v>1166340.44</v>
      </c>
      <c r="O61" s="23">
        <f t="shared" si="60"/>
        <v>1833659.56</v>
      </c>
    </row>
    <row r="62" spans="1:15" s="3" customFormat="1" x14ac:dyDescent="0.25">
      <c r="A62" s="13">
        <v>3.4</v>
      </c>
      <c r="B62" s="3" t="s">
        <v>34</v>
      </c>
      <c r="C62" s="11">
        <f>+C63+C64</f>
        <v>2850000</v>
      </c>
      <c r="D62" s="11">
        <f t="shared" ref="D62:N62" si="61">+D63+D64</f>
        <v>1250000</v>
      </c>
      <c r="E62" s="11">
        <f t="shared" si="61"/>
        <v>1298.3800000000001</v>
      </c>
      <c r="F62" s="11">
        <f t="shared" si="61"/>
        <v>6982.79</v>
      </c>
      <c r="G62" s="11">
        <f t="shared" si="61"/>
        <v>1513.92</v>
      </c>
      <c r="H62" s="11">
        <f t="shared" si="61"/>
        <v>155774.69</v>
      </c>
      <c r="I62" s="11">
        <f t="shared" si="61"/>
        <v>2131.44</v>
      </c>
      <c r="J62" s="11">
        <f t="shared" si="61"/>
        <v>1341625.53</v>
      </c>
      <c r="K62" s="11">
        <f t="shared" si="61"/>
        <v>0</v>
      </c>
      <c r="L62" s="11">
        <f t="shared" si="61"/>
        <v>0</v>
      </c>
      <c r="M62" s="11">
        <f t="shared" si="61"/>
        <v>0</v>
      </c>
      <c r="N62" s="11">
        <f t="shared" si="61"/>
        <v>1509326.75</v>
      </c>
      <c r="O62" s="11">
        <f>+O63+O64</f>
        <v>-259326.75000000006</v>
      </c>
    </row>
    <row r="63" spans="1:15" x14ac:dyDescent="0.25">
      <c r="A63" s="7" t="s">
        <v>135</v>
      </c>
      <c r="B63" s="4" t="s">
        <v>136</v>
      </c>
      <c r="C63" s="23">
        <v>350000</v>
      </c>
      <c r="D63" s="23">
        <v>250000</v>
      </c>
      <c r="E63" s="23">
        <v>1298.3800000000001</v>
      </c>
      <c r="F63" s="23">
        <v>6982.79</v>
      </c>
      <c r="G63" s="23">
        <v>1513.92</v>
      </c>
      <c r="H63" s="34">
        <v>155774.69</v>
      </c>
      <c r="I63" s="34">
        <v>2131.44</v>
      </c>
      <c r="J63" s="34">
        <v>9471.2099999999991</v>
      </c>
      <c r="K63" s="23">
        <v>0</v>
      </c>
      <c r="L63" s="23">
        <v>0</v>
      </c>
      <c r="M63" s="23">
        <v>0</v>
      </c>
      <c r="N63" s="23">
        <f t="shared" ref="N63:N64" si="62">+E63+F63+G63+H63+I63+J63+K63+L63+M63</f>
        <v>177172.43</v>
      </c>
      <c r="O63" s="23">
        <f t="shared" si="60"/>
        <v>72827.570000000007</v>
      </c>
    </row>
    <row r="64" spans="1:15" x14ac:dyDescent="0.25">
      <c r="A64" s="7" t="s">
        <v>226</v>
      </c>
      <c r="B64" s="4" t="s">
        <v>227</v>
      </c>
      <c r="C64" s="23">
        <v>2500000</v>
      </c>
      <c r="D64" s="23">
        <v>1000000</v>
      </c>
      <c r="E64" s="23">
        <v>0</v>
      </c>
      <c r="F64" s="23">
        <v>0</v>
      </c>
      <c r="G64" s="23">
        <v>0</v>
      </c>
      <c r="H64" s="34">
        <v>0</v>
      </c>
      <c r="I64" s="34">
        <v>0</v>
      </c>
      <c r="J64" s="34">
        <v>1332154.32</v>
      </c>
      <c r="K64" s="23">
        <v>0</v>
      </c>
      <c r="L64" s="23">
        <v>0</v>
      </c>
      <c r="M64" s="23">
        <v>0</v>
      </c>
      <c r="N64" s="23">
        <f t="shared" si="62"/>
        <v>1332154.32</v>
      </c>
      <c r="O64" s="23">
        <f>+D64-N64</f>
        <v>-332154.32000000007</v>
      </c>
    </row>
    <row r="65" spans="1:15" s="3" customFormat="1" ht="30" x14ac:dyDescent="0.25">
      <c r="A65" s="13">
        <v>3.5</v>
      </c>
      <c r="B65" s="3" t="s">
        <v>35</v>
      </c>
      <c r="C65" s="11">
        <f>+C66+C67+C68+C69</f>
        <v>10710000</v>
      </c>
      <c r="D65" s="11">
        <f t="shared" ref="D65:N65" si="63">+D66+D67+D68+D69</f>
        <v>11782552.289999999</v>
      </c>
      <c r="E65" s="11">
        <f t="shared" si="63"/>
        <v>838550.79999999993</v>
      </c>
      <c r="F65" s="11">
        <f t="shared" si="63"/>
        <v>1226849.3500000001</v>
      </c>
      <c r="G65" s="11">
        <f t="shared" si="63"/>
        <v>3224753.7800000003</v>
      </c>
      <c r="H65" s="11">
        <f t="shared" si="63"/>
        <v>234143.80000000002</v>
      </c>
      <c r="I65" s="11">
        <f t="shared" si="63"/>
        <v>64768</v>
      </c>
      <c r="J65" s="11">
        <f t="shared" si="63"/>
        <v>17033.629999999997</v>
      </c>
      <c r="K65" s="11">
        <f t="shared" si="63"/>
        <v>0</v>
      </c>
      <c r="L65" s="11">
        <f t="shared" si="63"/>
        <v>0</v>
      </c>
      <c r="M65" s="11">
        <f t="shared" si="63"/>
        <v>0</v>
      </c>
      <c r="N65" s="11">
        <f t="shared" si="63"/>
        <v>5606099.3600000003</v>
      </c>
      <c r="O65" s="11">
        <f>+O66+O67+O68+O69</f>
        <v>6176452.9299999997</v>
      </c>
    </row>
    <row r="66" spans="1:15" x14ac:dyDescent="0.25">
      <c r="A66" s="7" t="s">
        <v>137</v>
      </c>
      <c r="B66" s="4" t="s">
        <v>142</v>
      </c>
      <c r="C66" s="23">
        <v>7000000</v>
      </c>
      <c r="D66" s="23">
        <v>7082552.29</v>
      </c>
      <c r="E66" s="23">
        <v>285515.21999999997</v>
      </c>
      <c r="F66" s="23">
        <v>499182.51</v>
      </c>
      <c r="G66" s="23">
        <v>2423531.2200000002</v>
      </c>
      <c r="H66" s="34">
        <v>39393.599999999999</v>
      </c>
      <c r="I66" s="34">
        <v>29388</v>
      </c>
      <c r="J66" s="34">
        <v>5452</v>
      </c>
      <c r="K66" s="23">
        <v>0</v>
      </c>
      <c r="L66" s="23">
        <v>0</v>
      </c>
      <c r="M66" s="23">
        <v>0</v>
      </c>
      <c r="N66" s="23">
        <f t="shared" ref="N66:N69" si="64">+E66+F66+G66+H66+I66+J66+K66+L66+M66</f>
        <v>3282462.5500000003</v>
      </c>
      <c r="O66" s="23">
        <f t="shared" si="60"/>
        <v>3800089.7399999998</v>
      </c>
    </row>
    <row r="67" spans="1:15" x14ac:dyDescent="0.25">
      <c r="A67" s="7" t="s">
        <v>138</v>
      </c>
      <c r="B67" s="4" t="s">
        <v>143</v>
      </c>
      <c r="C67" s="23">
        <v>3500000</v>
      </c>
      <c r="D67" s="23">
        <v>4000000</v>
      </c>
      <c r="E67" s="23">
        <v>553035.57999999996</v>
      </c>
      <c r="F67" s="23">
        <v>727666.84</v>
      </c>
      <c r="G67" s="23">
        <v>758439.44</v>
      </c>
      <c r="H67" s="34">
        <v>194750.2</v>
      </c>
      <c r="I67" s="34">
        <v>35380</v>
      </c>
      <c r="J67" s="34">
        <v>11581.63</v>
      </c>
      <c r="K67" s="23">
        <v>0</v>
      </c>
      <c r="L67" s="23">
        <v>0</v>
      </c>
      <c r="M67" s="23">
        <v>0</v>
      </c>
      <c r="N67" s="23">
        <f t="shared" si="64"/>
        <v>2280853.69</v>
      </c>
      <c r="O67" s="23">
        <f>+D67-N67</f>
        <v>1719146.31</v>
      </c>
    </row>
    <row r="68" spans="1:15" ht="30" x14ac:dyDescent="0.25">
      <c r="A68" s="7" t="s">
        <v>139</v>
      </c>
      <c r="B68" s="4" t="s">
        <v>144</v>
      </c>
      <c r="C68" s="23">
        <v>200000</v>
      </c>
      <c r="D68" s="23">
        <v>200000</v>
      </c>
      <c r="E68" s="23">
        <v>0</v>
      </c>
      <c r="F68" s="23">
        <v>0</v>
      </c>
      <c r="G68" s="23">
        <v>42783.12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f t="shared" si="64"/>
        <v>42783.12</v>
      </c>
      <c r="O68" s="23">
        <f t="shared" si="60"/>
        <v>157216.88</v>
      </c>
    </row>
    <row r="69" spans="1:15" x14ac:dyDescent="0.25">
      <c r="A69" s="7" t="s">
        <v>141</v>
      </c>
      <c r="B69" s="4" t="s">
        <v>146</v>
      </c>
      <c r="C69" s="23">
        <v>10000</v>
      </c>
      <c r="D69" s="23">
        <v>500000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f t="shared" si="64"/>
        <v>0</v>
      </c>
      <c r="O69" s="23">
        <f t="shared" si="60"/>
        <v>500000</v>
      </c>
    </row>
    <row r="70" spans="1:15" s="3" customFormat="1" x14ac:dyDescent="0.25">
      <c r="A70" s="13">
        <v>3.6</v>
      </c>
      <c r="B70" s="3" t="s">
        <v>36</v>
      </c>
      <c r="C70" s="11">
        <f t="shared" ref="C70:M70" si="65">+C71</f>
        <v>1500000</v>
      </c>
      <c r="D70" s="11">
        <f t="shared" si="65"/>
        <v>1518300</v>
      </c>
      <c r="E70" s="11">
        <f t="shared" si="65"/>
        <v>95788</v>
      </c>
      <c r="F70" s="11">
        <f t="shared" si="65"/>
        <v>77544</v>
      </c>
      <c r="G70" s="11">
        <f t="shared" si="65"/>
        <v>639717.97</v>
      </c>
      <c r="H70" s="11">
        <f t="shared" si="65"/>
        <v>45800</v>
      </c>
      <c r="I70" s="11">
        <f t="shared" si="65"/>
        <v>12397</v>
      </c>
      <c r="J70" s="11">
        <f t="shared" si="65"/>
        <v>56576.01</v>
      </c>
      <c r="K70" s="11">
        <f t="shared" si="65"/>
        <v>0</v>
      </c>
      <c r="L70" s="11">
        <f t="shared" si="65"/>
        <v>0</v>
      </c>
      <c r="M70" s="11">
        <f t="shared" si="65"/>
        <v>0</v>
      </c>
      <c r="N70" s="11">
        <f t="shared" ref="N70:O70" si="66">+N71</f>
        <v>927822.98</v>
      </c>
      <c r="O70" s="11">
        <f t="shared" si="66"/>
        <v>590477.02</v>
      </c>
    </row>
    <row r="71" spans="1:15" ht="30" x14ac:dyDescent="0.25">
      <c r="A71" s="7" t="s">
        <v>147</v>
      </c>
      <c r="B71" s="4" t="s">
        <v>148</v>
      </c>
      <c r="C71" s="23">
        <v>1500000</v>
      </c>
      <c r="D71" s="23">
        <v>1518300</v>
      </c>
      <c r="E71" s="23">
        <v>95788</v>
      </c>
      <c r="F71" s="23">
        <v>77544</v>
      </c>
      <c r="G71" s="23">
        <v>639717.97</v>
      </c>
      <c r="H71" s="34">
        <v>45800</v>
      </c>
      <c r="I71" s="34">
        <v>12397</v>
      </c>
      <c r="J71" s="34">
        <v>56576.01</v>
      </c>
      <c r="K71" s="23">
        <v>0</v>
      </c>
      <c r="L71" s="23">
        <v>0</v>
      </c>
      <c r="M71" s="23">
        <v>0</v>
      </c>
      <c r="N71" s="23">
        <f t="shared" ref="N71" si="67">+E71+F71+G71+H71+I71+J71+K71+L71+M71</f>
        <v>927822.98</v>
      </c>
      <c r="O71" s="23">
        <f t="shared" si="60"/>
        <v>590477.02</v>
      </c>
    </row>
    <row r="72" spans="1:15" s="3" customFormat="1" x14ac:dyDescent="0.25">
      <c r="A72" s="13">
        <v>3.7</v>
      </c>
      <c r="B72" s="3" t="s">
        <v>13</v>
      </c>
      <c r="C72" s="11">
        <f>+C73</f>
        <v>120000</v>
      </c>
      <c r="D72" s="11">
        <f t="shared" ref="D72:N72" si="68">+D73</f>
        <v>120000</v>
      </c>
      <c r="E72" s="11">
        <f t="shared" si="68"/>
        <v>10579.23</v>
      </c>
      <c r="F72" s="11">
        <f t="shared" si="68"/>
        <v>9650.5</v>
      </c>
      <c r="G72" s="11">
        <f t="shared" si="68"/>
        <v>2444</v>
      </c>
      <c r="H72" s="11">
        <f t="shared" si="68"/>
        <v>3417.8</v>
      </c>
      <c r="I72" s="11">
        <f t="shared" si="68"/>
        <v>0</v>
      </c>
      <c r="J72" s="11">
        <f t="shared" si="68"/>
        <v>112</v>
      </c>
      <c r="K72" s="11">
        <f t="shared" si="68"/>
        <v>0</v>
      </c>
      <c r="L72" s="11">
        <f t="shared" si="68"/>
        <v>0</v>
      </c>
      <c r="M72" s="11">
        <f t="shared" si="68"/>
        <v>0</v>
      </c>
      <c r="N72" s="11">
        <f t="shared" si="68"/>
        <v>26203.53</v>
      </c>
      <c r="O72" s="11">
        <f>+O73</f>
        <v>93796.47</v>
      </c>
    </row>
    <row r="73" spans="1:15" x14ac:dyDescent="0.25">
      <c r="A73" s="7" t="s">
        <v>149</v>
      </c>
      <c r="B73" s="4" t="s">
        <v>232</v>
      </c>
      <c r="C73" s="23">
        <v>120000</v>
      </c>
      <c r="D73" s="23">
        <v>120000</v>
      </c>
      <c r="E73" s="23">
        <v>10579.23</v>
      </c>
      <c r="F73" s="23">
        <v>9650.5</v>
      </c>
      <c r="G73" s="23">
        <v>2444</v>
      </c>
      <c r="H73" s="34">
        <v>3417.8</v>
      </c>
      <c r="I73" s="34">
        <v>0</v>
      </c>
      <c r="J73" s="34">
        <v>112</v>
      </c>
      <c r="K73" s="23">
        <v>0</v>
      </c>
      <c r="L73" s="23">
        <v>0</v>
      </c>
      <c r="M73" s="23">
        <v>0</v>
      </c>
      <c r="N73" s="23">
        <f t="shared" ref="N73" si="69">+E73+F73+G73+H73+I73+J73+K73+L73+M73</f>
        <v>26203.53</v>
      </c>
      <c r="O73" s="23">
        <f>+D73-N73</f>
        <v>93796.47</v>
      </c>
    </row>
    <row r="74" spans="1:15" s="3" customFormat="1" x14ac:dyDescent="0.25">
      <c r="A74" s="13">
        <v>3.8</v>
      </c>
      <c r="B74" s="3" t="s">
        <v>14</v>
      </c>
      <c r="C74" s="11">
        <f t="shared" ref="C74:M74" si="70">+C75+C76+C77</f>
        <v>12500000</v>
      </c>
      <c r="D74" s="11">
        <f t="shared" ref="D74" si="71">+D75+D76+D77</f>
        <v>10086196</v>
      </c>
      <c r="E74" s="11">
        <f t="shared" si="70"/>
        <v>88888.48</v>
      </c>
      <c r="F74" s="11">
        <f t="shared" si="70"/>
        <v>1021235.0499999999</v>
      </c>
      <c r="G74" s="11">
        <f t="shared" si="70"/>
        <v>502814.4</v>
      </c>
      <c r="H74" s="11">
        <f t="shared" si="70"/>
        <v>119716.98</v>
      </c>
      <c r="I74" s="11">
        <f t="shared" si="70"/>
        <v>20000</v>
      </c>
      <c r="J74" s="11">
        <f t="shared" si="70"/>
        <v>0</v>
      </c>
      <c r="K74" s="11">
        <f t="shared" si="70"/>
        <v>0</v>
      </c>
      <c r="L74" s="11">
        <f t="shared" si="70"/>
        <v>0</v>
      </c>
      <c r="M74" s="11">
        <f t="shared" si="70"/>
        <v>0</v>
      </c>
      <c r="N74" s="11">
        <f t="shared" ref="N74:O74" si="72">+N75+N76+N77</f>
        <v>1752654.91</v>
      </c>
      <c r="O74" s="11">
        <f t="shared" si="72"/>
        <v>8333541.0899999999</v>
      </c>
    </row>
    <row r="75" spans="1:15" x14ac:dyDescent="0.25">
      <c r="A75" s="7" t="s">
        <v>151</v>
      </c>
      <c r="B75" s="4" t="s">
        <v>154</v>
      </c>
      <c r="C75" s="23">
        <v>2000000</v>
      </c>
      <c r="D75" s="23">
        <v>2011600</v>
      </c>
      <c r="E75" s="23">
        <v>11600</v>
      </c>
      <c r="F75" s="23">
        <v>34848.720000000001</v>
      </c>
      <c r="G75" s="23">
        <v>75772</v>
      </c>
      <c r="H75" s="34">
        <v>119716.98</v>
      </c>
      <c r="I75" s="34">
        <v>0</v>
      </c>
      <c r="J75" s="34">
        <v>0</v>
      </c>
      <c r="K75" s="23">
        <v>0</v>
      </c>
      <c r="L75" s="23">
        <v>0</v>
      </c>
      <c r="M75" s="23">
        <v>0</v>
      </c>
      <c r="N75" s="23">
        <f t="shared" ref="N75:N77" si="73">+E75+F75+G75+H75+I75+J75+K75+L75+M75</f>
        <v>241937.7</v>
      </c>
      <c r="O75" s="23">
        <f t="shared" ref="O75:O77" si="74">+D75-N75</f>
        <v>1769662.3</v>
      </c>
    </row>
    <row r="76" spans="1:15" x14ac:dyDescent="0.25">
      <c r="A76" s="7" t="s">
        <v>152</v>
      </c>
      <c r="B76" s="4" t="s">
        <v>155</v>
      </c>
      <c r="C76" s="23">
        <v>10500000</v>
      </c>
      <c r="D76" s="23">
        <v>8074596</v>
      </c>
      <c r="E76" s="23">
        <v>77288.479999999996</v>
      </c>
      <c r="F76" s="23">
        <v>986386.33</v>
      </c>
      <c r="G76" s="23">
        <v>427042.4</v>
      </c>
      <c r="H76" s="34">
        <v>0</v>
      </c>
      <c r="I76" s="34">
        <v>20000</v>
      </c>
      <c r="J76" s="34">
        <v>0</v>
      </c>
      <c r="K76" s="23">
        <v>0</v>
      </c>
      <c r="L76" s="23">
        <v>0</v>
      </c>
      <c r="M76" s="23">
        <v>0</v>
      </c>
      <c r="N76" s="23">
        <f t="shared" si="73"/>
        <v>1510717.21</v>
      </c>
      <c r="O76" s="23">
        <f t="shared" si="74"/>
        <v>6563878.79</v>
      </c>
    </row>
    <row r="77" spans="1:15" x14ac:dyDescent="0.25">
      <c r="A77" s="7" t="s">
        <v>153</v>
      </c>
      <c r="B77" s="4" t="s">
        <v>156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f t="shared" si="73"/>
        <v>0</v>
      </c>
      <c r="O77" s="23">
        <f t="shared" si="74"/>
        <v>0</v>
      </c>
    </row>
    <row r="78" spans="1:15" s="3" customFormat="1" x14ac:dyDescent="0.25">
      <c r="A78" s="13">
        <v>3.9</v>
      </c>
      <c r="B78" s="3" t="s">
        <v>15</v>
      </c>
      <c r="C78" s="11">
        <f t="shared" ref="C78:O78" si="75">+C79+C80+C81+C82+C1013+C83</f>
        <v>6658000</v>
      </c>
      <c r="D78" s="11">
        <f t="shared" si="75"/>
        <v>7950153.1200000001</v>
      </c>
      <c r="E78" s="11">
        <f t="shared" si="75"/>
        <v>532928.28</v>
      </c>
      <c r="F78" s="11">
        <f t="shared" si="75"/>
        <v>1667634.74</v>
      </c>
      <c r="G78" s="11">
        <f t="shared" si="75"/>
        <v>808808.04</v>
      </c>
      <c r="H78" s="11">
        <f t="shared" si="75"/>
        <v>586506.44999999995</v>
      </c>
      <c r="I78" s="11">
        <f t="shared" si="75"/>
        <v>447099.42</v>
      </c>
      <c r="J78" s="11">
        <f t="shared" si="75"/>
        <v>572960.43999999994</v>
      </c>
      <c r="K78" s="11">
        <f t="shared" si="75"/>
        <v>0</v>
      </c>
      <c r="L78" s="11">
        <f t="shared" si="75"/>
        <v>0</v>
      </c>
      <c r="M78" s="11">
        <f t="shared" si="75"/>
        <v>0</v>
      </c>
      <c r="N78" s="11">
        <f t="shared" si="75"/>
        <v>4615937.3699999992</v>
      </c>
      <c r="O78" s="11">
        <f t="shared" si="75"/>
        <v>3334215.7500000005</v>
      </c>
    </row>
    <row r="79" spans="1:15" x14ac:dyDescent="0.25">
      <c r="A79" s="7" t="s">
        <v>157</v>
      </c>
      <c r="B79" s="4" t="s">
        <v>162</v>
      </c>
      <c r="C79" s="23">
        <v>350000</v>
      </c>
      <c r="D79" s="23">
        <v>850000</v>
      </c>
      <c r="E79" s="23">
        <v>157331</v>
      </c>
      <c r="F79" s="23">
        <v>130764.67</v>
      </c>
      <c r="G79" s="23">
        <v>52928.959999999999</v>
      </c>
      <c r="H79" s="34">
        <v>3002</v>
      </c>
      <c r="I79" s="34">
        <v>0</v>
      </c>
      <c r="J79" s="34">
        <v>32862</v>
      </c>
      <c r="K79" s="23">
        <v>0</v>
      </c>
      <c r="L79" s="23">
        <v>0</v>
      </c>
      <c r="M79" s="23">
        <v>0</v>
      </c>
      <c r="N79" s="23">
        <f t="shared" ref="N79:N83" si="76">+E79+F79+G79+H79+I79+J79+K79+L79+M79</f>
        <v>376888.63</v>
      </c>
      <c r="O79" s="23">
        <f t="shared" ref="O79:O83" si="77">+D79-N79</f>
        <v>473111.37</v>
      </c>
    </row>
    <row r="80" spans="1:15" x14ac:dyDescent="0.25">
      <c r="A80" s="7" t="s">
        <v>158</v>
      </c>
      <c r="B80" s="4" t="s">
        <v>163</v>
      </c>
      <c r="C80" s="23">
        <v>8000</v>
      </c>
      <c r="D80" s="23">
        <v>8000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f t="shared" si="76"/>
        <v>0</v>
      </c>
      <c r="O80" s="23">
        <f t="shared" si="77"/>
        <v>8000</v>
      </c>
    </row>
    <row r="81" spans="1:15" x14ac:dyDescent="0.25">
      <c r="A81" s="7" t="s">
        <v>159</v>
      </c>
      <c r="B81" s="4" t="s">
        <v>164</v>
      </c>
      <c r="C81" s="23">
        <v>700000</v>
      </c>
      <c r="D81" s="23">
        <v>1000000</v>
      </c>
      <c r="E81" s="23">
        <v>87000</v>
      </c>
      <c r="F81" s="23">
        <v>500000</v>
      </c>
      <c r="G81" s="23">
        <v>29000</v>
      </c>
      <c r="H81" s="34">
        <v>91500</v>
      </c>
      <c r="I81" s="34">
        <v>62500</v>
      </c>
      <c r="J81" s="34">
        <v>154000</v>
      </c>
      <c r="K81" s="23">
        <v>0</v>
      </c>
      <c r="L81" s="23">
        <v>0</v>
      </c>
      <c r="M81" s="23">
        <v>0</v>
      </c>
      <c r="N81" s="23">
        <f t="shared" si="76"/>
        <v>924000</v>
      </c>
      <c r="O81" s="23">
        <f t="shared" si="77"/>
        <v>76000</v>
      </c>
    </row>
    <row r="82" spans="1:15" ht="30" x14ac:dyDescent="0.25">
      <c r="A82" s="7" t="s">
        <v>160</v>
      </c>
      <c r="B82" s="4" t="s">
        <v>165</v>
      </c>
      <c r="C82" s="23">
        <v>2100000</v>
      </c>
      <c r="D82" s="23">
        <v>2500000</v>
      </c>
      <c r="E82" s="23">
        <v>0</v>
      </c>
      <c r="F82" s="23">
        <v>300440</v>
      </c>
      <c r="G82" s="23">
        <v>280603</v>
      </c>
      <c r="H82" s="34">
        <v>287686</v>
      </c>
      <c r="I82" s="34">
        <v>305534</v>
      </c>
      <c r="J82" s="34">
        <v>286788</v>
      </c>
      <c r="K82" s="23">
        <v>0</v>
      </c>
      <c r="L82" s="23">
        <v>0</v>
      </c>
      <c r="M82" s="23">
        <v>0</v>
      </c>
      <c r="N82" s="23">
        <f t="shared" si="76"/>
        <v>1461051</v>
      </c>
      <c r="O82" s="23">
        <f t="shared" si="77"/>
        <v>1038949</v>
      </c>
    </row>
    <row r="83" spans="1:15" x14ac:dyDescent="0.25">
      <c r="A83" s="7" t="s">
        <v>161</v>
      </c>
      <c r="B83" s="4" t="s">
        <v>15</v>
      </c>
      <c r="C83" s="23">
        <v>3500000</v>
      </c>
      <c r="D83" s="23">
        <v>3592153.12</v>
      </c>
      <c r="E83" s="23">
        <v>288597.28000000003</v>
      </c>
      <c r="F83" s="23">
        <v>736430.07</v>
      </c>
      <c r="G83" s="23">
        <v>446276.08</v>
      </c>
      <c r="H83" s="34">
        <v>204318.45</v>
      </c>
      <c r="I83" s="34">
        <v>79065.42</v>
      </c>
      <c r="J83" s="34">
        <v>99310.44</v>
      </c>
      <c r="K83" s="23">
        <v>0</v>
      </c>
      <c r="L83" s="23">
        <v>0</v>
      </c>
      <c r="M83" s="23">
        <v>0</v>
      </c>
      <c r="N83" s="23">
        <f t="shared" si="76"/>
        <v>1853997.7399999998</v>
      </c>
      <c r="O83" s="23">
        <f t="shared" si="77"/>
        <v>1738155.3800000004</v>
      </c>
    </row>
    <row r="84" spans="1:15" s="3" customFormat="1" ht="30" x14ac:dyDescent="0.25">
      <c r="A84" s="10">
        <v>4</v>
      </c>
      <c r="B84" s="2" t="s">
        <v>37</v>
      </c>
      <c r="C84" s="11">
        <f>+C85+C87+C89</f>
        <v>24918000</v>
      </c>
      <c r="D84" s="11">
        <f t="shared" ref="D84:N84" si="78">+D85+D87+D89</f>
        <v>22918000</v>
      </c>
      <c r="E84" s="11">
        <f t="shared" si="78"/>
        <v>2120137.14</v>
      </c>
      <c r="F84" s="11">
        <f t="shared" si="78"/>
        <v>3735088.28</v>
      </c>
      <c r="G84" s="11">
        <f t="shared" si="78"/>
        <v>1770048.76</v>
      </c>
      <c r="H84" s="11">
        <f t="shared" si="78"/>
        <v>1339140.1200000001</v>
      </c>
      <c r="I84" s="11">
        <f t="shared" si="78"/>
        <v>1810940.79</v>
      </c>
      <c r="J84" s="11">
        <f t="shared" si="78"/>
        <v>1512544.18</v>
      </c>
      <c r="K84" s="11">
        <f t="shared" si="78"/>
        <v>0</v>
      </c>
      <c r="L84" s="11">
        <f t="shared" si="78"/>
        <v>0</v>
      </c>
      <c r="M84" s="11">
        <f t="shared" si="78"/>
        <v>0</v>
      </c>
      <c r="N84" s="11">
        <f t="shared" si="78"/>
        <v>12287899.27</v>
      </c>
      <c r="O84" s="11">
        <f>+O85+O87+O89</f>
        <v>10630100.73</v>
      </c>
    </row>
    <row r="85" spans="1:15" s="3" customFormat="1" ht="30" x14ac:dyDescent="0.25">
      <c r="A85" s="13">
        <v>4.0999999999999996</v>
      </c>
      <c r="B85" s="3" t="s">
        <v>38</v>
      </c>
      <c r="C85" s="11">
        <f>+C86</f>
        <v>12000000</v>
      </c>
      <c r="D85" s="11">
        <f t="shared" ref="D85:O85" si="79">+D86</f>
        <v>13000000</v>
      </c>
      <c r="E85" s="11">
        <f t="shared" si="79"/>
        <v>1000000</v>
      </c>
      <c r="F85" s="11">
        <f t="shared" si="79"/>
        <v>2075000</v>
      </c>
      <c r="G85" s="11">
        <f t="shared" si="79"/>
        <v>1000000</v>
      </c>
      <c r="H85" s="11">
        <f t="shared" si="79"/>
        <v>1100000</v>
      </c>
      <c r="I85" s="11">
        <f t="shared" si="79"/>
        <v>1000000</v>
      </c>
      <c r="J85" s="11">
        <f t="shared" si="79"/>
        <v>1000000</v>
      </c>
      <c r="K85" s="11">
        <f t="shared" si="79"/>
        <v>0</v>
      </c>
      <c r="L85" s="11">
        <f t="shared" si="79"/>
        <v>0</v>
      </c>
      <c r="M85" s="11">
        <f t="shared" si="79"/>
        <v>0</v>
      </c>
      <c r="N85" s="11">
        <f t="shared" si="79"/>
        <v>7175000</v>
      </c>
      <c r="O85" s="11">
        <f t="shared" si="79"/>
        <v>5825000</v>
      </c>
    </row>
    <row r="86" spans="1:15" ht="30" x14ac:dyDescent="0.25">
      <c r="A86" s="7" t="s">
        <v>166</v>
      </c>
      <c r="B86" s="4" t="s">
        <v>167</v>
      </c>
      <c r="C86" s="23">
        <v>12000000</v>
      </c>
      <c r="D86" s="23">
        <v>13000000</v>
      </c>
      <c r="E86" s="23">
        <v>1000000</v>
      </c>
      <c r="F86" s="23">
        <v>2075000</v>
      </c>
      <c r="G86" s="23">
        <v>1000000</v>
      </c>
      <c r="H86" s="34">
        <v>1100000</v>
      </c>
      <c r="I86" s="34">
        <v>1000000</v>
      </c>
      <c r="J86" s="34">
        <v>1000000</v>
      </c>
      <c r="K86" s="23">
        <v>0</v>
      </c>
      <c r="L86" s="23">
        <v>0</v>
      </c>
      <c r="M86" s="23">
        <v>0</v>
      </c>
      <c r="N86" s="23">
        <f t="shared" ref="N86" si="80">+E86+F86+G86+H86+I86+J86+K86+L86+M86</f>
        <v>7175000</v>
      </c>
      <c r="O86" s="23">
        <f>+D86-N86</f>
        <v>5825000</v>
      </c>
    </row>
    <row r="87" spans="1:15" s="3" customFormat="1" x14ac:dyDescent="0.25">
      <c r="A87" s="13" t="s">
        <v>168</v>
      </c>
      <c r="B87" s="3" t="s">
        <v>16</v>
      </c>
      <c r="C87" s="11">
        <f>+C88</f>
        <v>190000</v>
      </c>
      <c r="D87" s="11">
        <f>+D88</f>
        <v>190000</v>
      </c>
      <c r="E87" s="11">
        <f t="shared" ref="E87:M87" si="81">+E88</f>
        <v>0</v>
      </c>
      <c r="F87" s="11">
        <f t="shared" si="81"/>
        <v>0</v>
      </c>
      <c r="G87" s="11">
        <f t="shared" si="81"/>
        <v>0</v>
      </c>
      <c r="H87" s="11">
        <f t="shared" si="81"/>
        <v>0</v>
      </c>
      <c r="I87" s="11">
        <f t="shared" si="81"/>
        <v>0</v>
      </c>
      <c r="J87" s="11">
        <f t="shared" si="81"/>
        <v>0</v>
      </c>
      <c r="K87" s="11">
        <f t="shared" si="81"/>
        <v>0</v>
      </c>
      <c r="L87" s="11">
        <f t="shared" si="81"/>
        <v>0</v>
      </c>
      <c r="M87" s="11">
        <f t="shared" si="81"/>
        <v>0</v>
      </c>
      <c r="N87" s="11">
        <f t="shared" ref="N87:O87" si="82">+N88</f>
        <v>0</v>
      </c>
      <c r="O87" s="11">
        <f t="shared" si="82"/>
        <v>190000</v>
      </c>
    </row>
    <row r="88" spans="1:15" x14ac:dyDescent="0.25">
      <c r="A88" s="7" t="s">
        <v>278</v>
      </c>
      <c r="B88" s="4" t="s">
        <v>279</v>
      </c>
      <c r="C88" s="23">
        <v>190000</v>
      </c>
      <c r="D88" s="23">
        <v>190000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f t="shared" ref="N88" si="83">+E88+F88+G88+H88+I88+J88+K88+L88+M88</f>
        <v>0</v>
      </c>
      <c r="O88" s="23">
        <f>+D88-N88</f>
        <v>190000</v>
      </c>
    </row>
    <row r="89" spans="1:15" s="3" customFormat="1" x14ac:dyDescent="0.25">
      <c r="A89" s="13">
        <v>4.4000000000000004</v>
      </c>
      <c r="B89" s="3" t="s">
        <v>17</v>
      </c>
      <c r="C89" s="11">
        <f>+C90+C91+C92</f>
        <v>12728000</v>
      </c>
      <c r="D89" s="11">
        <f>+D90+D91+D92</f>
        <v>9728000</v>
      </c>
      <c r="E89" s="11">
        <f t="shared" ref="E89:O89" si="84">+E90+E91+E92</f>
        <v>1120137.1400000001</v>
      </c>
      <c r="F89" s="11">
        <f t="shared" ref="F89:G89" si="85">+F90+F91+F92</f>
        <v>1660088.2799999998</v>
      </c>
      <c r="G89" s="11">
        <f t="shared" si="85"/>
        <v>770048.76</v>
      </c>
      <c r="H89" s="11">
        <f t="shared" ref="H89:I89" si="86">+H90+H91+H92</f>
        <v>239140.12</v>
      </c>
      <c r="I89" s="11">
        <f t="shared" si="86"/>
        <v>810940.79</v>
      </c>
      <c r="J89" s="11">
        <f t="shared" ref="J89:L89" si="87">+J90+J91+J92</f>
        <v>512544.18</v>
      </c>
      <c r="K89" s="11">
        <f t="shared" ref="K89" si="88">+K90+K91+K92</f>
        <v>0</v>
      </c>
      <c r="L89" s="11">
        <f t="shared" si="87"/>
        <v>0</v>
      </c>
      <c r="M89" s="11">
        <f t="shared" ref="M89" si="89">+M90+M91+M92</f>
        <v>0</v>
      </c>
      <c r="N89" s="11">
        <f t="shared" si="84"/>
        <v>5112899.2700000005</v>
      </c>
      <c r="O89" s="11">
        <f t="shared" si="84"/>
        <v>4615100.7299999995</v>
      </c>
    </row>
    <row r="90" spans="1:15" x14ac:dyDescent="0.25">
      <c r="A90" s="7" t="s">
        <v>169</v>
      </c>
      <c r="B90" s="4" t="s">
        <v>173</v>
      </c>
      <c r="C90" s="23">
        <v>7000000</v>
      </c>
      <c r="D90" s="23">
        <v>6000000</v>
      </c>
      <c r="E90" s="23">
        <v>880463.93</v>
      </c>
      <c r="F90" s="23">
        <v>1292407.8999999999</v>
      </c>
      <c r="G90" s="23">
        <v>523017.48</v>
      </c>
      <c r="H90" s="34">
        <v>226590.12</v>
      </c>
      <c r="I90" s="34">
        <v>792590.79</v>
      </c>
      <c r="J90" s="34">
        <v>499994.18</v>
      </c>
      <c r="K90" s="23">
        <v>0</v>
      </c>
      <c r="L90" s="23">
        <v>0</v>
      </c>
      <c r="M90" s="23">
        <v>0</v>
      </c>
      <c r="N90" s="23">
        <f t="shared" ref="N90:N92" si="90">+E90+F90+G90+H90+I90+J90+K90+L90+M90</f>
        <v>4215064.4000000004</v>
      </c>
      <c r="O90" s="23">
        <f>+D90-N90</f>
        <v>1784935.5999999996</v>
      </c>
    </row>
    <row r="91" spans="1:15" ht="30" x14ac:dyDescent="0.25">
      <c r="A91" s="7" t="s">
        <v>170</v>
      </c>
      <c r="B91" s="4" t="s">
        <v>174</v>
      </c>
      <c r="C91" s="23">
        <v>250000</v>
      </c>
      <c r="D91" s="23">
        <v>250000</v>
      </c>
      <c r="E91" s="23">
        <v>12550</v>
      </c>
      <c r="F91" s="23">
        <v>12550</v>
      </c>
      <c r="G91" s="23">
        <v>12550</v>
      </c>
      <c r="H91" s="34">
        <v>12550</v>
      </c>
      <c r="I91" s="34">
        <v>12550</v>
      </c>
      <c r="J91" s="34">
        <v>12550</v>
      </c>
      <c r="K91" s="23">
        <v>0</v>
      </c>
      <c r="L91" s="23">
        <v>0</v>
      </c>
      <c r="M91" s="23">
        <v>0</v>
      </c>
      <c r="N91" s="23">
        <f t="shared" si="90"/>
        <v>75300</v>
      </c>
      <c r="O91" s="23">
        <f>+D91-N91</f>
        <v>174700</v>
      </c>
    </row>
    <row r="92" spans="1:15" x14ac:dyDescent="0.25">
      <c r="A92" s="7" t="s">
        <v>171</v>
      </c>
      <c r="B92" s="4" t="s">
        <v>175</v>
      </c>
      <c r="C92" s="23">
        <v>5478000</v>
      </c>
      <c r="D92" s="23">
        <v>3478000</v>
      </c>
      <c r="E92" s="23">
        <v>227123.21</v>
      </c>
      <c r="F92" s="23">
        <v>355130.38</v>
      </c>
      <c r="G92" s="23">
        <v>234481.28</v>
      </c>
      <c r="H92" s="34">
        <v>0</v>
      </c>
      <c r="I92" s="34">
        <v>5800</v>
      </c>
      <c r="J92" s="34">
        <v>0</v>
      </c>
      <c r="K92" s="23">
        <v>0</v>
      </c>
      <c r="L92" s="23">
        <v>0</v>
      </c>
      <c r="M92" s="23">
        <v>0</v>
      </c>
      <c r="N92" s="23">
        <f t="shared" si="90"/>
        <v>822534.87</v>
      </c>
      <c r="O92" s="23">
        <f>+D92-N92</f>
        <v>2655465.13</v>
      </c>
    </row>
    <row r="93" spans="1:15" s="3" customFormat="1" x14ac:dyDescent="0.25">
      <c r="A93" s="10">
        <v>5</v>
      </c>
      <c r="B93" s="2" t="s">
        <v>18</v>
      </c>
      <c r="C93" s="11">
        <f t="shared" ref="C93:O93" si="91">+C94+C97+C103+C107+C101+C99</f>
        <v>3860000</v>
      </c>
      <c r="D93" s="11">
        <f t="shared" si="91"/>
        <v>4420000</v>
      </c>
      <c r="E93" s="11">
        <f t="shared" si="91"/>
        <v>1124156</v>
      </c>
      <c r="F93" s="11">
        <f t="shared" si="91"/>
        <v>227347.4</v>
      </c>
      <c r="G93" s="11">
        <f t="shared" si="91"/>
        <v>1494341.25</v>
      </c>
      <c r="H93" s="11">
        <f t="shared" si="91"/>
        <v>26858.639999999999</v>
      </c>
      <c r="I93" s="11">
        <f t="shared" si="91"/>
        <v>0</v>
      </c>
      <c r="J93" s="11">
        <f t="shared" si="91"/>
        <v>26858.639999999999</v>
      </c>
      <c r="K93" s="11">
        <f t="shared" si="91"/>
        <v>0</v>
      </c>
      <c r="L93" s="11">
        <f t="shared" si="91"/>
        <v>0</v>
      </c>
      <c r="M93" s="11">
        <f t="shared" si="91"/>
        <v>0</v>
      </c>
      <c r="N93" s="11">
        <f t="shared" si="91"/>
        <v>2899561.93</v>
      </c>
      <c r="O93" s="11">
        <f t="shared" si="91"/>
        <v>1520438.0699999998</v>
      </c>
    </row>
    <row r="94" spans="1:15" s="3" customFormat="1" x14ac:dyDescent="0.25">
      <c r="A94" s="13">
        <v>5.0999999999999996</v>
      </c>
      <c r="B94" s="3" t="s">
        <v>19</v>
      </c>
      <c r="C94" s="11">
        <f>+C95+C96</f>
        <v>440000</v>
      </c>
      <c r="D94" s="11">
        <f t="shared" ref="D94:N94" si="92">+D95+D96</f>
        <v>750000</v>
      </c>
      <c r="E94" s="11">
        <f t="shared" si="92"/>
        <v>68556</v>
      </c>
      <c r="F94" s="11">
        <f t="shared" si="92"/>
        <v>217876</v>
      </c>
      <c r="G94" s="11">
        <f t="shared" si="92"/>
        <v>102341.25</v>
      </c>
      <c r="H94" s="11">
        <f t="shared" si="92"/>
        <v>26858.639999999999</v>
      </c>
      <c r="I94" s="11">
        <f t="shared" si="92"/>
        <v>0</v>
      </c>
      <c r="J94" s="11">
        <f t="shared" si="92"/>
        <v>26858.639999999999</v>
      </c>
      <c r="K94" s="11">
        <f t="shared" si="92"/>
        <v>0</v>
      </c>
      <c r="L94" s="11">
        <f t="shared" si="92"/>
        <v>0</v>
      </c>
      <c r="M94" s="11">
        <f t="shared" si="92"/>
        <v>0</v>
      </c>
      <c r="N94" s="11">
        <f t="shared" si="92"/>
        <v>442490.53</v>
      </c>
      <c r="O94" s="11">
        <f>+O95+O96</f>
        <v>307509.46999999997</v>
      </c>
    </row>
    <row r="95" spans="1:15" x14ac:dyDescent="0.25">
      <c r="A95" s="7" t="s">
        <v>177</v>
      </c>
      <c r="B95" s="4" t="s">
        <v>179</v>
      </c>
      <c r="C95" s="23">
        <v>170000</v>
      </c>
      <c r="D95" s="23">
        <v>250000</v>
      </c>
      <c r="E95" s="23">
        <v>0</v>
      </c>
      <c r="F95" s="23">
        <v>95120</v>
      </c>
      <c r="G95" s="23">
        <v>33408</v>
      </c>
      <c r="H95" s="34">
        <v>26858.639999999999</v>
      </c>
      <c r="I95" s="34">
        <v>0</v>
      </c>
      <c r="J95" s="34">
        <v>26858.639999999999</v>
      </c>
      <c r="K95" s="23">
        <v>0</v>
      </c>
      <c r="L95" s="23">
        <v>0</v>
      </c>
      <c r="M95" s="23">
        <v>0</v>
      </c>
      <c r="N95" s="23">
        <f t="shared" ref="N95:N96" si="93">+E95+F95+G95+H95+I95+J95+K95+L95+M95</f>
        <v>182245.28000000003</v>
      </c>
      <c r="O95" s="23">
        <f t="shared" ref="O95:O96" si="94">+D95-N95</f>
        <v>67754.719999999972</v>
      </c>
    </row>
    <row r="96" spans="1:15" ht="30" x14ac:dyDescent="0.25">
      <c r="A96" s="7" t="s">
        <v>178</v>
      </c>
      <c r="B96" s="4" t="s">
        <v>180</v>
      </c>
      <c r="C96" s="23">
        <v>270000</v>
      </c>
      <c r="D96" s="23">
        <v>500000</v>
      </c>
      <c r="E96" s="23">
        <v>68556</v>
      </c>
      <c r="F96" s="23">
        <v>122756</v>
      </c>
      <c r="G96" s="23">
        <v>68933.25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f t="shared" si="93"/>
        <v>260245.25</v>
      </c>
      <c r="O96" s="23">
        <f t="shared" si="94"/>
        <v>239754.75</v>
      </c>
    </row>
    <row r="97" spans="1:15" s="3" customFormat="1" x14ac:dyDescent="0.25">
      <c r="A97" s="13">
        <v>5.2</v>
      </c>
      <c r="B97" s="3" t="s">
        <v>39</v>
      </c>
      <c r="C97" s="11">
        <f>+C98</f>
        <v>150000</v>
      </c>
      <c r="D97" s="11">
        <f t="shared" ref="D97:N97" si="95">+D98</f>
        <v>150000</v>
      </c>
      <c r="E97" s="11">
        <f t="shared" si="95"/>
        <v>0</v>
      </c>
      <c r="F97" s="11">
        <f t="shared" si="95"/>
        <v>0</v>
      </c>
      <c r="G97" s="11">
        <f t="shared" si="95"/>
        <v>0</v>
      </c>
      <c r="H97" s="11">
        <f t="shared" si="95"/>
        <v>0</v>
      </c>
      <c r="I97" s="11">
        <f t="shared" si="95"/>
        <v>0</v>
      </c>
      <c r="J97" s="11">
        <f t="shared" si="95"/>
        <v>0</v>
      </c>
      <c r="K97" s="11">
        <f t="shared" si="95"/>
        <v>0</v>
      </c>
      <c r="L97" s="11">
        <f t="shared" si="95"/>
        <v>0</v>
      </c>
      <c r="M97" s="11">
        <f t="shared" si="95"/>
        <v>0</v>
      </c>
      <c r="N97" s="11">
        <f t="shared" si="95"/>
        <v>0</v>
      </c>
      <c r="O97" s="11">
        <f>+O98</f>
        <v>150000</v>
      </c>
    </row>
    <row r="98" spans="1:15" x14ac:dyDescent="0.25">
      <c r="A98" s="7" t="s">
        <v>182</v>
      </c>
      <c r="B98" s="4" t="s">
        <v>184</v>
      </c>
      <c r="C98" s="23">
        <v>150000</v>
      </c>
      <c r="D98" s="23">
        <v>150000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f t="shared" ref="N98" si="96">+E98+F98+G98+H98+I98+J98+K98+L98+M98</f>
        <v>0</v>
      </c>
      <c r="O98" s="23">
        <f>+D98-N98</f>
        <v>150000</v>
      </c>
    </row>
    <row r="99" spans="1:15" s="3" customFormat="1" x14ac:dyDescent="0.25">
      <c r="A99" s="13" t="s">
        <v>265</v>
      </c>
      <c r="B99" s="3" t="s">
        <v>280</v>
      </c>
      <c r="C99" s="11">
        <f>+C100</f>
        <v>70000</v>
      </c>
      <c r="D99" s="11">
        <f>+D100</f>
        <v>70000</v>
      </c>
      <c r="E99" s="11">
        <f t="shared" ref="E99:N99" si="97">+E100</f>
        <v>0</v>
      </c>
      <c r="F99" s="11">
        <f t="shared" si="97"/>
        <v>0</v>
      </c>
      <c r="G99" s="11">
        <f t="shared" si="97"/>
        <v>0</v>
      </c>
      <c r="H99" s="11">
        <f t="shared" si="97"/>
        <v>0</v>
      </c>
      <c r="I99" s="11">
        <f t="shared" si="97"/>
        <v>0</v>
      </c>
      <c r="J99" s="11">
        <f t="shared" si="97"/>
        <v>0</v>
      </c>
      <c r="K99" s="11">
        <f t="shared" si="97"/>
        <v>0</v>
      </c>
      <c r="L99" s="11">
        <f t="shared" si="97"/>
        <v>0</v>
      </c>
      <c r="M99" s="11">
        <f t="shared" si="97"/>
        <v>0</v>
      </c>
      <c r="N99" s="11">
        <f t="shared" si="97"/>
        <v>0</v>
      </c>
      <c r="O99" s="11">
        <f>+O100</f>
        <v>70000</v>
      </c>
    </row>
    <row r="100" spans="1:15" x14ac:dyDescent="0.25">
      <c r="A100" s="7" t="s">
        <v>266</v>
      </c>
      <c r="B100" s="4" t="s">
        <v>267</v>
      </c>
      <c r="C100" s="23">
        <v>70000</v>
      </c>
      <c r="D100" s="23">
        <v>70000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f t="shared" ref="N100" si="98">+E100+F100+G100+H100+I100+J100+K100+L100+M100</f>
        <v>0</v>
      </c>
      <c r="O100" s="23">
        <f>+D100-N100</f>
        <v>70000</v>
      </c>
    </row>
    <row r="101" spans="1:15" s="3" customFormat="1" x14ac:dyDescent="0.25">
      <c r="A101" s="13" t="s">
        <v>260</v>
      </c>
      <c r="B101" s="3" t="s">
        <v>186</v>
      </c>
      <c r="C101" s="11">
        <f>+C102</f>
        <v>1500000</v>
      </c>
      <c r="D101" s="11">
        <f t="shared" ref="D101:N101" si="99">+D102</f>
        <v>3000000</v>
      </c>
      <c r="E101" s="11">
        <f t="shared" si="99"/>
        <v>1032400</v>
      </c>
      <c r="F101" s="11">
        <f t="shared" si="99"/>
        <v>0</v>
      </c>
      <c r="G101" s="11">
        <f t="shared" si="99"/>
        <v>1392000</v>
      </c>
      <c r="H101" s="11">
        <f t="shared" si="99"/>
        <v>0</v>
      </c>
      <c r="I101" s="11">
        <f t="shared" si="99"/>
        <v>0</v>
      </c>
      <c r="J101" s="11">
        <f t="shared" si="99"/>
        <v>0</v>
      </c>
      <c r="K101" s="11">
        <f t="shared" si="99"/>
        <v>0</v>
      </c>
      <c r="L101" s="11">
        <f t="shared" si="99"/>
        <v>0</v>
      </c>
      <c r="M101" s="11">
        <f t="shared" si="99"/>
        <v>0</v>
      </c>
      <c r="N101" s="11">
        <f t="shared" si="99"/>
        <v>2424400</v>
      </c>
      <c r="O101" s="11">
        <f>+O102</f>
        <v>575600</v>
      </c>
    </row>
    <row r="102" spans="1:15" x14ac:dyDescent="0.25">
      <c r="A102" s="7" t="s">
        <v>185</v>
      </c>
      <c r="B102" s="4" t="s">
        <v>186</v>
      </c>
      <c r="C102" s="23">
        <v>1500000</v>
      </c>
      <c r="D102" s="23">
        <v>3000000</v>
      </c>
      <c r="E102" s="23">
        <v>1032400</v>
      </c>
      <c r="F102" s="23">
        <v>0</v>
      </c>
      <c r="G102" s="23">
        <v>1392000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f t="shared" ref="N102" si="100">+E102+F102+G102+H102+I102+J102+K102+L102+M102</f>
        <v>2424400</v>
      </c>
      <c r="O102" s="23">
        <f>+D102-N102</f>
        <v>575600</v>
      </c>
    </row>
    <row r="103" spans="1:15" s="3" customFormat="1" x14ac:dyDescent="0.25">
      <c r="A103" s="13">
        <v>5.6</v>
      </c>
      <c r="B103" s="3" t="s">
        <v>21</v>
      </c>
      <c r="C103" s="11">
        <f>+C105+C106+C104</f>
        <v>1650000</v>
      </c>
      <c r="D103" s="11">
        <f t="shared" ref="D103:N103" si="101">+D105+D106+D104</f>
        <v>400000</v>
      </c>
      <c r="E103" s="11">
        <f t="shared" si="101"/>
        <v>23200</v>
      </c>
      <c r="F103" s="11">
        <f t="shared" si="101"/>
        <v>9471.4</v>
      </c>
      <c r="G103" s="11">
        <f t="shared" si="101"/>
        <v>0</v>
      </c>
      <c r="H103" s="11">
        <f t="shared" si="101"/>
        <v>0</v>
      </c>
      <c r="I103" s="11">
        <f t="shared" si="101"/>
        <v>0</v>
      </c>
      <c r="J103" s="11">
        <f t="shared" si="101"/>
        <v>0</v>
      </c>
      <c r="K103" s="11">
        <f t="shared" si="101"/>
        <v>0</v>
      </c>
      <c r="L103" s="11">
        <f t="shared" si="101"/>
        <v>0</v>
      </c>
      <c r="M103" s="11">
        <f t="shared" si="101"/>
        <v>0</v>
      </c>
      <c r="N103" s="11">
        <f t="shared" si="101"/>
        <v>32671.4</v>
      </c>
      <c r="O103" s="11">
        <f>+O105+O106++O104</f>
        <v>367328.6</v>
      </c>
    </row>
    <row r="104" spans="1:15" x14ac:dyDescent="0.25">
      <c r="A104" s="7" t="s">
        <v>187</v>
      </c>
      <c r="B104" s="4" t="s">
        <v>190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f t="shared" ref="N104:N106" si="102">+E104+F104+G104+H104+I104+J104+K104+L104+M104</f>
        <v>0</v>
      </c>
      <c r="O104" s="23">
        <f t="shared" ref="O104:O108" si="103">+D104-N104</f>
        <v>0</v>
      </c>
    </row>
    <row r="105" spans="1:15" x14ac:dyDescent="0.25">
      <c r="A105" s="7" t="s">
        <v>188</v>
      </c>
      <c r="B105" s="4" t="s">
        <v>191</v>
      </c>
      <c r="C105" s="23">
        <v>150000</v>
      </c>
      <c r="D105" s="23">
        <v>150000</v>
      </c>
      <c r="E105" s="23">
        <v>23200</v>
      </c>
      <c r="F105" s="23">
        <v>9471.4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f t="shared" si="102"/>
        <v>32671.4</v>
      </c>
      <c r="O105" s="23">
        <f t="shared" si="103"/>
        <v>117328.6</v>
      </c>
    </row>
    <row r="106" spans="1:15" x14ac:dyDescent="0.25">
      <c r="A106" s="7" t="s">
        <v>189</v>
      </c>
      <c r="B106" s="4" t="s">
        <v>192</v>
      </c>
      <c r="C106" s="23">
        <v>1500000</v>
      </c>
      <c r="D106" s="23">
        <v>250000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f t="shared" si="102"/>
        <v>0</v>
      </c>
      <c r="O106" s="23">
        <f t="shared" si="103"/>
        <v>250000</v>
      </c>
    </row>
    <row r="107" spans="1:15" s="3" customFormat="1" x14ac:dyDescent="0.25">
      <c r="A107" s="13">
        <v>5.9</v>
      </c>
      <c r="B107" s="3" t="s">
        <v>22</v>
      </c>
      <c r="C107" s="11">
        <f>+C108</f>
        <v>50000</v>
      </c>
      <c r="D107" s="11">
        <f>+D108</f>
        <v>50000</v>
      </c>
      <c r="E107" s="11">
        <f t="shared" ref="E107:O107" si="104">+E108</f>
        <v>0</v>
      </c>
      <c r="F107" s="11">
        <f t="shared" si="104"/>
        <v>0</v>
      </c>
      <c r="G107" s="11">
        <f t="shared" si="104"/>
        <v>0</v>
      </c>
      <c r="H107" s="11">
        <f t="shared" si="104"/>
        <v>0</v>
      </c>
      <c r="I107" s="11">
        <f t="shared" si="104"/>
        <v>0</v>
      </c>
      <c r="J107" s="11">
        <f t="shared" si="104"/>
        <v>0</v>
      </c>
      <c r="K107" s="11">
        <f t="shared" si="104"/>
        <v>0</v>
      </c>
      <c r="L107" s="11">
        <f t="shared" si="104"/>
        <v>0</v>
      </c>
      <c r="M107" s="11">
        <f t="shared" si="104"/>
        <v>0</v>
      </c>
      <c r="N107" s="11">
        <f t="shared" si="104"/>
        <v>0</v>
      </c>
      <c r="O107" s="11">
        <f t="shared" si="104"/>
        <v>50000</v>
      </c>
    </row>
    <row r="108" spans="1:15" x14ac:dyDescent="0.25">
      <c r="A108" s="7" t="s">
        <v>193</v>
      </c>
      <c r="B108" s="4" t="s">
        <v>194</v>
      </c>
      <c r="C108" s="23">
        <v>50000</v>
      </c>
      <c r="D108" s="23">
        <v>50000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f t="shared" ref="N108" si="105">+E108+F108+G108+H108+I108+J108+K108+L108+M108</f>
        <v>0</v>
      </c>
      <c r="O108" s="23">
        <f t="shared" si="103"/>
        <v>50000</v>
      </c>
    </row>
    <row r="109" spans="1:15" x14ac:dyDescent="0.25">
      <c r="A109" s="10">
        <v>6</v>
      </c>
      <c r="B109" s="2" t="s">
        <v>23</v>
      </c>
      <c r="C109" s="11">
        <f>+C110</f>
        <v>12500000</v>
      </c>
      <c r="D109" s="11">
        <f>+D110</f>
        <v>6981300</v>
      </c>
      <c r="E109" s="11">
        <f t="shared" ref="E109:O109" si="106">+E110</f>
        <v>0</v>
      </c>
      <c r="F109" s="11">
        <f t="shared" si="106"/>
        <v>0</v>
      </c>
      <c r="G109" s="11">
        <f t="shared" si="106"/>
        <v>1396508.07</v>
      </c>
      <c r="H109" s="11">
        <f t="shared" si="106"/>
        <v>250000</v>
      </c>
      <c r="I109" s="11">
        <f t="shared" si="106"/>
        <v>0</v>
      </c>
      <c r="J109" s="11">
        <f t="shared" si="106"/>
        <v>3008518.84</v>
      </c>
      <c r="K109" s="11">
        <f t="shared" si="106"/>
        <v>0</v>
      </c>
      <c r="L109" s="11">
        <f t="shared" si="106"/>
        <v>0</v>
      </c>
      <c r="M109" s="11">
        <f t="shared" si="106"/>
        <v>0</v>
      </c>
      <c r="N109" s="11">
        <f t="shared" si="106"/>
        <v>4655026.91</v>
      </c>
      <c r="O109" s="11">
        <f t="shared" si="106"/>
        <v>2326273.09</v>
      </c>
    </row>
    <row r="110" spans="1:15" s="3" customFormat="1" x14ac:dyDescent="0.25">
      <c r="A110" s="13">
        <v>6.1</v>
      </c>
      <c r="B110" s="3" t="s">
        <v>40</v>
      </c>
      <c r="C110" s="11">
        <f>C113+C114+C111+C115+C112</f>
        <v>12500000</v>
      </c>
      <c r="D110" s="11">
        <f t="shared" ref="D110:N110" si="107">D113+D114+D111+D115+D112</f>
        <v>6981300</v>
      </c>
      <c r="E110" s="11">
        <f t="shared" si="107"/>
        <v>0</v>
      </c>
      <c r="F110" s="11">
        <f t="shared" si="107"/>
        <v>0</v>
      </c>
      <c r="G110" s="11">
        <f t="shared" si="107"/>
        <v>1396508.07</v>
      </c>
      <c r="H110" s="11">
        <f t="shared" si="107"/>
        <v>250000</v>
      </c>
      <c r="I110" s="11">
        <f t="shared" si="107"/>
        <v>0</v>
      </c>
      <c r="J110" s="11">
        <f t="shared" si="107"/>
        <v>3008518.84</v>
      </c>
      <c r="K110" s="11">
        <f t="shared" si="107"/>
        <v>0</v>
      </c>
      <c r="L110" s="11">
        <f t="shared" si="107"/>
        <v>0</v>
      </c>
      <c r="M110" s="11">
        <f t="shared" si="107"/>
        <v>0</v>
      </c>
      <c r="N110" s="11">
        <f t="shared" si="107"/>
        <v>4655026.91</v>
      </c>
      <c r="O110" s="11">
        <f>O113+O114+O111+O115+O112</f>
        <v>2326273.09</v>
      </c>
    </row>
    <row r="111" spans="1:15" x14ac:dyDescent="0.25">
      <c r="A111" s="7" t="s">
        <v>195</v>
      </c>
      <c r="B111" s="4" t="s">
        <v>207</v>
      </c>
      <c r="C111" s="23">
        <v>0</v>
      </c>
      <c r="D111" s="23">
        <v>1170000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f t="shared" ref="N111:N115" si="108">+E111+F111+G111+H111+I111+J111+K111+L111+M111</f>
        <v>0</v>
      </c>
      <c r="O111" s="23">
        <f t="shared" ref="O111:O115" si="109">+D111-N111</f>
        <v>1170000</v>
      </c>
    </row>
    <row r="112" spans="1:15" ht="30" x14ac:dyDescent="0.25">
      <c r="A112" s="7" t="s">
        <v>196</v>
      </c>
      <c r="B112" s="4" t="s">
        <v>215</v>
      </c>
      <c r="C112" s="23">
        <v>0</v>
      </c>
      <c r="D112" s="23">
        <v>311300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f t="shared" si="108"/>
        <v>0</v>
      </c>
      <c r="O112" s="23">
        <f t="shared" si="109"/>
        <v>311300</v>
      </c>
    </row>
    <row r="113" spans="1:20" ht="30" x14ac:dyDescent="0.25">
      <c r="A113" s="7" t="s">
        <v>197</v>
      </c>
      <c r="B113" s="4" t="s">
        <v>201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f t="shared" si="108"/>
        <v>0</v>
      </c>
      <c r="O113" s="23">
        <f t="shared" si="109"/>
        <v>0</v>
      </c>
    </row>
    <row r="114" spans="1:20" x14ac:dyDescent="0.25">
      <c r="A114" s="7" t="s">
        <v>198</v>
      </c>
      <c r="B114" s="4" t="s">
        <v>202</v>
      </c>
      <c r="C114" s="23">
        <v>12500000</v>
      </c>
      <c r="D114" s="23">
        <v>5500000</v>
      </c>
      <c r="E114" s="23">
        <v>0</v>
      </c>
      <c r="F114" s="23">
        <v>0</v>
      </c>
      <c r="G114" s="23">
        <v>1396508.07</v>
      </c>
      <c r="H114" s="34">
        <v>250000</v>
      </c>
      <c r="I114" s="34">
        <v>0</v>
      </c>
      <c r="J114" s="34">
        <v>3008518.84</v>
      </c>
      <c r="K114" s="23">
        <v>0</v>
      </c>
      <c r="L114" s="23">
        <v>0</v>
      </c>
      <c r="M114" s="23">
        <v>0</v>
      </c>
      <c r="N114" s="23">
        <f t="shared" si="108"/>
        <v>4655026.91</v>
      </c>
      <c r="O114" s="23">
        <f t="shared" si="109"/>
        <v>844973.08999999985</v>
      </c>
    </row>
    <row r="115" spans="1:20" ht="30" x14ac:dyDescent="0.25">
      <c r="A115" s="7" t="s">
        <v>199</v>
      </c>
      <c r="B115" s="4" t="s">
        <v>208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f t="shared" si="108"/>
        <v>0</v>
      </c>
      <c r="O115" s="23">
        <f t="shared" si="109"/>
        <v>0</v>
      </c>
    </row>
    <row r="116" spans="1:20" x14ac:dyDescent="0.25">
      <c r="A116" s="10">
        <v>8</v>
      </c>
      <c r="B116" s="2" t="s">
        <v>24</v>
      </c>
      <c r="C116" s="11">
        <f>+C117</f>
        <v>2300000</v>
      </c>
      <c r="D116" s="11">
        <f>+D117</f>
        <v>3000000</v>
      </c>
      <c r="E116" s="11">
        <f t="shared" ref="E116:O119" si="110">+E117</f>
        <v>0</v>
      </c>
      <c r="F116" s="11">
        <f t="shared" si="110"/>
        <v>500000</v>
      </c>
      <c r="G116" s="11">
        <f t="shared" si="110"/>
        <v>199500</v>
      </c>
      <c r="H116" s="11">
        <f t="shared" si="110"/>
        <v>2180879.2000000002</v>
      </c>
      <c r="I116" s="11">
        <f t="shared" si="110"/>
        <v>0</v>
      </c>
      <c r="J116" s="11">
        <f t="shared" si="110"/>
        <v>0</v>
      </c>
      <c r="K116" s="11">
        <f t="shared" si="110"/>
        <v>0</v>
      </c>
      <c r="L116" s="11">
        <f t="shared" si="110"/>
        <v>0</v>
      </c>
      <c r="M116" s="11">
        <f t="shared" si="110"/>
        <v>0</v>
      </c>
      <c r="N116" s="11">
        <f t="shared" si="110"/>
        <v>2880379.2</v>
      </c>
      <c r="O116" s="11">
        <f t="shared" si="110"/>
        <v>119620.79999999981</v>
      </c>
    </row>
    <row r="117" spans="1:20" s="3" customFormat="1" x14ac:dyDescent="0.25">
      <c r="A117" s="13">
        <v>8.5</v>
      </c>
      <c r="B117" s="3" t="s">
        <v>25</v>
      </c>
      <c r="C117" s="11">
        <f>+C118</f>
        <v>2300000</v>
      </c>
      <c r="D117" s="11">
        <f>+D118</f>
        <v>3000000</v>
      </c>
      <c r="E117" s="11">
        <f t="shared" si="110"/>
        <v>0</v>
      </c>
      <c r="F117" s="11">
        <f t="shared" si="110"/>
        <v>500000</v>
      </c>
      <c r="G117" s="11">
        <f t="shared" si="110"/>
        <v>199500</v>
      </c>
      <c r="H117" s="11">
        <f t="shared" si="110"/>
        <v>2180879.2000000002</v>
      </c>
      <c r="I117" s="11">
        <f t="shared" si="110"/>
        <v>0</v>
      </c>
      <c r="J117" s="11">
        <f t="shared" si="110"/>
        <v>0</v>
      </c>
      <c r="K117" s="11">
        <f t="shared" si="110"/>
        <v>0</v>
      </c>
      <c r="L117" s="11">
        <f t="shared" si="110"/>
        <v>0</v>
      </c>
      <c r="M117" s="11">
        <f t="shared" si="110"/>
        <v>0</v>
      </c>
      <c r="N117" s="11">
        <f t="shared" si="110"/>
        <v>2880379.2</v>
      </c>
      <c r="O117" s="11">
        <f t="shared" si="110"/>
        <v>119620.79999999981</v>
      </c>
    </row>
    <row r="118" spans="1:20" x14ac:dyDescent="0.25">
      <c r="A118" s="7" t="s">
        <v>205</v>
      </c>
      <c r="B118" s="4" t="s">
        <v>206</v>
      </c>
      <c r="C118" s="23">
        <v>2300000</v>
      </c>
      <c r="D118" s="23">
        <v>3000000</v>
      </c>
      <c r="E118" s="23">
        <v>0</v>
      </c>
      <c r="F118" s="23">
        <v>500000</v>
      </c>
      <c r="G118" s="23">
        <v>199500</v>
      </c>
      <c r="H118" s="34">
        <v>2180879.2000000002</v>
      </c>
      <c r="I118" s="34">
        <v>0</v>
      </c>
      <c r="J118" s="34">
        <v>0</v>
      </c>
      <c r="K118" s="23">
        <v>0</v>
      </c>
      <c r="L118" s="23">
        <v>0</v>
      </c>
      <c r="M118" s="23">
        <v>0</v>
      </c>
      <c r="N118" s="23">
        <f t="shared" ref="N118" si="111">+E118+F118+G118+H118+I118+J118+K118+L118+M118</f>
        <v>2880379.2</v>
      </c>
      <c r="O118" s="23">
        <f t="shared" ref="O118" si="112">+D118-N118</f>
        <v>119620.79999999981</v>
      </c>
    </row>
    <row r="119" spans="1:20" s="3" customFormat="1" x14ac:dyDescent="0.25">
      <c r="A119" s="13" t="s">
        <v>286</v>
      </c>
      <c r="B119" s="3" t="s">
        <v>288</v>
      </c>
      <c r="C119" s="11">
        <f>+C120</f>
        <v>2000000</v>
      </c>
      <c r="D119" s="11">
        <f>+D120</f>
        <v>1000000</v>
      </c>
      <c r="E119" s="11">
        <f t="shared" si="110"/>
        <v>0</v>
      </c>
      <c r="F119" s="11">
        <f t="shared" si="110"/>
        <v>0</v>
      </c>
      <c r="G119" s="11">
        <f t="shared" si="110"/>
        <v>0</v>
      </c>
      <c r="H119" s="11">
        <f t="shared" si="110"/>
        <v>0</v>
      </c>
      <c r="I119" s="11">
        <f t="shared" si="110"/>
        <v>0</v>
      </c>
      <c r="J119" s="11">
        <f t="shared" si="110"/>
        <v>0</v>
      </c>
      <c r="K119" s="11">
        <f t="shared" si="110"/>
        <v>0</v>
      </c>
      <c r="L119" s="11">
        <f t="shared" si="110"/>
        <v>0</v>
      </c>
      <c r="M119" s="11">
        <f t="shared" si="110"/>
        <v>0</v>
      </c>
      <c r="N119" s="11">
        <f t="shared" si="110"/>
        <v>0</v>
      </c>
      <c r="O119" s="11">
        <f t="shared" si="110"/>
        <v>1000000</v>
      </c>
    </row>
    <row r="120" spans="1:20" x14ac:dyDescent="0.25">
      <c r="A120" s="7" t="s">
        <v>287</v>
      </c>
      <c r="B120" s="4" t="s">
        <v>289</v>
      </c>
      <c r="C120" s="23">
        <v>2000000</v>
      </c>
      <c r="D120" s="23">
        <v>1000000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f t="shared" ref="N120" si="113">+E120+F120+G120+H120+I120+J120+K120+L120+M120</f>
        <v>0</v>
      </c>
      <c r="O120" s="23">
        <f>+D120-N120</f>
        <v>1000000</v>
      </c>
    </row>
    <row r="121" spans="1:20" x14ac:dyDescent="0.25">
      <c r="A121" s="9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1:20" s="17" customFormat="1" ht="15.75" x14ac:dyDescent="0.25">
      <c r="A122" s="39" t="s">
        <v>41</v>
      </c>
      <c r="B122" s="39"/>
      <c r="C122" s="33">
        <f>+C123+C139+C144+C151</f>
        <v>93395010</v>
      </c>
      <c r="D122" s="33">
        <f t="shared" ref="D122:O122" si="114">+D123+D139+D144+D151</f>
        <v>91319086</v>
      </c>
      <c r="E122" s="33">
        <f t="shared" si="114"/>
        <v>6084261</v>
      </c>
      <c r="F122" s="33">
        <f t="shared" si="114"/>
        <v>7472321.25</v>
      </c>
      <c r="G122" s="33">
        <f t="shared" si="114"/>
        <v>7490766.5999999996</v>
      </c>
      <c r="H122" s="33">
        <f t="shared" si="114"/>
        <v>9395269.5800000001</v>
      </c>
      <c r="I122" s="33">
        <f t="shared" si="114"/>
        <v>9427846.9199999999</v>
      </c>
      <c r="J122" s="33">
        <f t="shared" si="114"/>
        <v>4823583</v>
      </c>
      <c r="K122" s="33">
        <f t="shared" si="114"/>
        <v>0</v>
      </c>
      <c r="L122" s="33">
        <f t="shared" si="114"/>
        <v>0</v>
      </c>
      <c r="M122" s="33">
        <f t="shared" si="114"/>
        <v>0</v>
      </c>
      <c r="N122" s="33">
        <f t="shared" si="114"/>
        <v>44694048.350000001</v>
      </c>
      <c r="O122" s="33">
        <f t="shared" si="114"/>
        <v>46625037.649999999</v>
      </c>
      <c r="P122" s="16"/>
      <c r="Q122" s="16"/>
    </row>
    <row r="123" spans="1:20" x14ac:dyDescent="0.25">
      <c r="A123" s="10">
        <v>1</v>
      </c>
      <c r="B123" s="2" t="s">
        <v>1</v>
      </c>
      <c r="C123" s="11">
        <f>+C124+C128+C134+C126+C137</f>
        <v>78094010</v>
      </c>
      <c r="D123" s="11">
        <f t="shared" ref="D123:O123" si="115">+D124+D128+D134+D126+D137</f>
        <v>76118086</v>
      </c>
      <c r="E123" s="11">
        <f t="shared" si="115"/>
        <v>6016996</v>
      </c>
      <c r="F123" s="11">
        <f t="shared" si="115"/>
        <v>6379425</v>
      </c>
      <c r="G123" s="11">
        <f t="shared" si="115"/>
        <v>6326232</v>
      </c>
      <c r="H123" s="11">
        <f t="shared" si="115"/>
        <v>6944465</v>
      </c>
      <c r="I123" s="11">
        <f t="shared" si="115"/>
        <v>8147411</v>
      </c>
      <c r="J123" s="11">
        <f t="shared" si="115"/>
        <v>4756318</v>
      </c>
      <c r="K123" s="11">
        <f t="shared" si="115"/>
        <v>0</v>
      </c>
      <c r="L123" s="11">
        <f t="shared" si="115"/>
        <v>0</v>
      </c>
      <c r="M123" s="11">
        <f t="shared" si="115"/>
        <v>0</v>
      </c>
      <c r="N123" s="11">
        <f t="shared" si="115"/>
        <v>38570847</v>
      </c>
      <c r="O123" s="11">
        <f t="shared" si="115"/>
        <v>37547239</v>
      </c>
    </row>
    <row r="124" spans="1:20" s="3" customFormat="1" ht="30" x14ac:dyDescent="0.25">
      <c r="A124" s="13">
        <v>1.1000000000000001</v>
      </c>
      <c r="B124" s="3" t="s">
        <v>27</v>
      </c>
      <c r="C124" s="11">
        <f>C125</f>
        <v>60000000</v>
      </c>
      <c r="D124" s="11">
        <f t="shared" ref="D124:O124" si="116">D125</f>
        <v>58944076</v>
      </c>
      <c r="E124" s="11">
        <f t="shared" si="116"/>
        <v>5529271</v>
      </c>
      <c r="F124" s="11">
        <f t="shared" si="116"/>
        <v>5714848</v>
      </c>
      <c r="G124" s="11">
        <f t="shared" si="116"/>
        <v>5773839</v>
      </c>
      <c r="H124" s="11">
        <f t="shared" si="116"/>
        <v>5816048</v>
      </c>
      <c r="I124" s="11">
        <f t="shared" si="116"/>
        <v>5813044</v>
      </c>
      <c r="J124" s="11">
        <f t="shared" si="116"/>
        <v>4525017</v>
      </c>
      <c r="K124" s="11">
        <f t="shared" si="116"/>
        <v>0</v>
      </c>
      <c r="L124" s="11">
        <f t="shared" si="116"/>
        <v>0</v>
      </c>
      <c r="M124" s="11">
        <f t="shared" si="116"/>
        <v>0</v>
      </c>
      <c r="N124" s="11">
        <f t="shared" si="116"/>
        <v>33172067</v>
      </c>
      <c r="O124" s="11">
        <f t="shared" si="116"/>
        <v>25772009</v>
      </c>
    </row>
    <row r="125" spans="1:20" x14ac:dyDescent="0.25">
      <c r="A125" s="7" t="s">
        <v>55</v>
      </c>
      <c r="B125" s="4" t="s">
        <v>56</v>
      </c>
      <c r="C125" s="23">
        <v>60000000</v>
      </c>
      <c r="D125" s="23">
        <v>58944076</v>
      </c>
      <c r="E125" s="23">
        <v>5529271</v>
      </c>
      <c r="F125" s="23">
        <v>5714848</v>
      </c>
      <c r="G125" s="23">
        <v>5773839</v>
      </c>
      <c r="H125" s="35">
        <v>5816048</v>
      </c>
      <c r="I125" s="35">
        <v>5813044</v>
      </c>
      <c r="J125" s="35">
        <v>4525017</v>
      </c>
      <c r="K125" s="23">
        <v>0</v>
      </c>
      <c r="L125" s="23">
        <v>0</v>
      </c>
      <c r="M125" s="23">
        <v>0</v>
      </c>
      <c r="N125" s="23">
        <f t="shared" ref="N125" si="117">+E125+F125+G125+H125+I125+J125+K125+L125+M125</f>
        <v>33172067</v>
      </c>
      <c r="O125" s="23">
        <f>+D125-N125</f>
        <v>25772009</v>
      </c>
    </row>
    <row r="126" spans="1:20" s="3" customFormat="1" x14ac:dyDescent="0.25">
      <c r="A126" s="13">
        <v>1.2</v>
      </c>
      <c r="B126" s="3" t="s">
        <v>28</v>
      </c>
      <c r="C126" s="11">
        <f>+C127</f>
        <v>11000000</v>
      </c>
      <c r="D126" s="11">
        <f>+D127</f>
        <v>9000000</v>
      </c>
      <c r="E126" s="11">
        <f t="shared" ref="E126:O126" si="118">+E127</f>
        <v>0</v>
      </c>
      <c r="F126" s="11">
        <f t="shared" si="118"/>
        <v>0</v>
      </c>
      <c r="G126" s="11">
        <f t="shared" si="118"/>
        <v>0</v>
      </c>
      <c r="H126" s="11">
        <f t="shared" si="118"/>
        <v>519339</v>
      </c>
      <c r="I126" s="11">
        <f t="shared" si="118"/>
        <v>1651019</v>
      </c>
      <c r="J126" s="11">
        <f t="shared" si="118"/>
        <v>0</v>
      </c>
      <c r="K126" s="11">
        <f t="shared" si="118"/>
        <v>0</v>
      </c>
      <c r="L126" s="11">
        <f t="shared" si="118"/>
        <v>0</v>
      </c>
      <c r="M126" s="11">
        <f t="shared" si="118"/>
        <v>0</v>
      </c>
      <c r="N126" s="11">
        <f t="shared" si="118"/>
        <v>2170358</v>
      </c>
      <c r="O126" s="11">
        <f t="shared" si="118"/>
        <v>6829642</v>
      </c>
    </row>
    <row r="127" spans="1:20" x14ac:dyDescent="0.25">
      <c r="A127" s="7" t="s">
        <v>58</v>
      </c>
      <c r="B127" s="4" t="s">
        <v>59</v>
      </c>
      <c r="C127" s="23">
        <v>11000000</v>
      </c>
      <c r="D127" s="23">
        <v>9000000</v>
      </c>
      <c r="E127" s="23">
        <v>0</v>
      </c>
      <c r="F127" s="23">
        <v>0</v>
      </c>
      <c r="G127" s="23">
        <v>0</v>
      </c>
      <c r="H127" s="35">
        <v>519339</v>
      </c>
      <c r="I127" s="35">
        <v>1651019</v>
      </c>
      <c r="J127" s="35">
        <v>0</v>
      </c>
      <c r="K127" s="23">
        <v>0</v>
      </c>
      <c r="L127" s="23">
        <v>0</v>
      </c>
      <c r="M127" s="23">
        <v>0</v>
      </c>
      <c r="N127" s="23">
        <f t="shared" ref="N127" si="119">+E127+F127+G127+H127+I127+J127+K127+L127+M127</f>
        <v>2170358</v>
      </c>
      <c r="O127" s="23">
        <f>+D127-N127</f>
        <v>6829642</v>
      </c>
      <c r="R127" s="18"/>
      <c r="T127" s="18"/>
    </row>
    <row r="128" spans="1:20" s="3" customFormat="1" x14ac:dyDescent="0.25">
      <c r="A128" s="13">
        <v>1.3</v>
      </c>
      <c r="B128" s="3" t="s">
        <v>2</v>
      </c>
      <c r="C128" s="11">
        <f>+C129+C132+C133</f>
        <v>2970000</v>
      </c>
      <c r="D128" s="11">
        <f>+D129+D132+D133</f>
        <v>4050000</v>
      </c>
      <c r="E128" s="11">
        <f t="shared" ref="E128:N128" si="120">+E129+E132+E133</f>
        <v>152475</v>
      </c>
      <c r="F128" s="11">
        <f t="shared" ref="F128:G128" si="121">+F129+F132+F133</f>
        <v>312467</v>
      </c>
      <c r="G128" s="11">
        <f t="shared" si="121"/>
        <v>198683</v>
      </c>
      <c r="H128" s="11">
        <f t="shared" ref="H128:I128" si="122">+H129+H132+H133</f>
        <v>259508</v>
      </c>
      <c r="I128" s="11">
        <f t="shared" si="122"/>
        <v>269454</v>
      </c>
      <c r="J128" s="11">
        <f t="shared" ref="J128:L128" si="123">+J129+J132+J133</f>
        <v>120281</v>
      </c>
      <c r="K128" s="11">
        <f t="shared" ref="K128" si="124">+K129+K132+K133</f>
        <v>0</v>
      </c>
      <c r="L128" s="11">
        <f t="shared" si="123"/>
        <v>0</v>
      </c>
      <c r="M128" s="11">
        <f t="shared" ref="M128" si="125">+M129+M132+M133</f>
        <v>0</v>
      </c>
      <c r="N128" s="11">
        <f t="shared" si="120"/>
        <v>1312868</v>
      </c>
      <c r="O128" s="11">
        <f>+O129+O132+O133</f>
        <v>2737132</v>
      </c>
      <c r="R128" s="15"/>
      <c r="T128" s="15"/>
    </row>
    <row r="129" spans="1:21" s="3" customFormat="1" ht="30" x14ac:dyDescent="0.25">
      <c r="A129" s="9" t="s">
        <v>60</v>
      </c>
      <c r="B129" s="3" t="s">
        <v>61</v>
      </c>
      <c r="C129" s="11">
        <f>+C130+C131</f>
        <v>1850000</v>
      </c>
      <c r="D129" s="11">
        <f>+D130+D131</f>
        <v>2930000</v>
      </c>
      <c r="E129" s="11">
        <f t="shared" ref="E129:O129" si="126">+E130+E131</f>
        <v>68525</v>
      </c>
      <c r="F129" s="11">
        <f t="shared" ref="F129:G129" si="127">+F130+F131</f>
        <v>208334</v>
      </c>
      <c r="G129" s="11">
        <f t="shared" si="127"/>
        <v>125348</v>
      </c>
      <c r="H129" s="11">
        <f t="shared" ref="H129:I129" si="128">+H130+H131</f>
        <v>181203</v>
      </c>
      <c r="I129" s="11">
        <f t="shared" si="128"/>
        <v>193205</v>
      </c>
      <c r="J129" s="11">
        <f t="shared" ref="J129:L129" si="129">+J130+J131</f>
        <v>120281</v>
      </c>
      <c r="K129" s="11">
        <f t="shared" ref="K129" si="130">+K130+K131</f>
        <v>0</v>
      </c>
      <c r="L129" s="11">
        <f t="shared" si="129"/>
        <v>0</v>
      </c>
      <c r="M129" s="11">
        <f t="shared" ref="M129" si="131">+M130+M131</f>
        <v>0</v>
      </c>
      <c r="N129" s="11">
        <f t="shared" si="126"/>
        <v>896896</v>
      </c>
      <c r="O129" s="11">
        <f t="shared" si="126"/>
        <v>2033104</v>
      </c>
      <c r="R129" s="15"/>
      <c r="T129" s="15"/>
    </row>
    <row r="130" spans="1:21" x14ac:dyDescent="0.25">
      <c r="A130" s="7" t="s">
        <v>64</v>
      </c>
      <c r="B130" s="4" t="s">
        <v>62</v>
      </c>
      <c r="C130" s="23">
        <v>0</v>
      </c>
      <c r="D130" s="23">
        <v>1080000</v>
      </c>
      <c r="E130" s="23">
        <v>68525</v>
      </c>
      <c r="F130" s="23">
        <v>208334</v>
      </c>
      <c r="G130" s="23">
        <v>125348</v>
      </c>
      <c r="H130" s="35">
        <v>181203</v>
      </c>
      <c r="I130" s="35">
        <v>193205</v>
      </c>
      <c r="J130" s="35">
        <v>120281</v>
      </c>
      <c r="K130" s="23">
        <v>0</v>
      </c>
      <c r="L130" s="23">
        <v>0</v>
      </c>
      <c r="M130" s="23">
        <v>0</v>
      </c>
      <c r="N130" s="23">
        <f t="shared" ref="N130:N133" si="132">+E130+F130+G130+H130+I130+J130+K130+L130+M130</f>
        <v>896896</v>
      </c>
      <c r="O130" s="23">
        <f>+D130-N130</f>
        <v>183104</v>
      </c>
      <c r="R130" s="18"/>
    </row>
    <row r="131" spans="1:21" x14ac:dyDescent="0.25">
      <c r="A131" s="7" t="s">
        <v>65</v>
      </c>
      <c r="B131" s="4" t="s">
        <v>213</v>
      </c>
      <c r="C131" s="23">
        <v>1850000</v>
      </c>
      <c r="D131" s="23">
        <v>1850000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f t="shared" si="132"/>
        <v>0</v>
      </c>
      <c r="O131" s="23">
        <f>+D131-N131</f>
        <v>1850000</v>
      </c>
      <c r="R131" s="18"/>
    </row>
    <row r="132" spans="1:21" x14ac:dyDescent="0.25">
      <c r="A132" s="7" t="s">
        <v>66</v>
      </c>
      <c r="B132" s="4" t="s">
        <v>67</v>
      </c>
      <c r="C132" s="23">
        <v>950000</v>
      </c>
      <c r="D132" s="23">
        <v>950000</v>
      </c>
      <c r="E132" s="23">
        <v>51620</v>
      </c>
      <c r="F132" s="23">
        <v>88803</v>
      </c>
      <c r="G132" s="23">
        <v>58005</v>
      </c>
      <c r="H132" s="35">
        <v>62975</v>
      </c>
      <c r="I132" s="35">
        <v>60919</v>
      </c>
      <c r="J132" s="35">
        <v>0</v>
      </c>
      <c r="K132" s="23">
        <v>0</v>
      </c>
      <c r="L132" s="23">
        <v>0</v>
      </c>
      <c r="M132" s="23">
        <v>0</v>
      </c>
      <c r="N132" s="23">
        <f t="shared" si="132"/>
        <v>322322</v>
      </c>
      <c r="O132" s="23">
        <f>+D132-N132</f>
        <v>627678</v>
      </c>
      <c r="R132" s="18"/>
    </row>
    <row r="133" spans="1:21" x14ac:dyDescent="0.25">
      <c r="A133" s="7" t="s">
        <v>68</v>
      </c>
      <c r="B133" s="4" t="s">
        <v>69</v>
      </c>
      <c r="C133" s="23">
        <v>170000</v>
      </c>
      <c r="D133" s="23">
        <v>170000</v>
      </c>
      <c r="E133" s="23">
        <v>32330</v>
      </c>
      <c r="F133" s="23">
        <v>15330</v>
      </c>
      <c r="G133" s="23">
        <v>15330</v>
      </c>
      <c r="H133" s="35">
        <v>15330</v>
      </c>
      <c r="I133" s="35">
        <v>15330</v>
      </c>
      <c r="J133" s="35">
        <v>0</v>
      </c>
      <c r="K133" s="23">
        <v>0</v>
      </c>
      <c r="L133" s="23">
        <v>0</v>
      </c>
      <c r="M133" s="23">
        <v>0</v>
      </c>
      <c r="N133" s="23">
        <f t="shared" si="132"/>
        <v>93650</v>
      </c>
      <c r="O133" s="23">
        <f>+D133-N133</f>
        <v>76350</v>
      </c>
      <c r="U133" s="18"/>
    </row>
    <row r="134" spans="1:21" s="3" customFormat="1" x14ac:dyDescent="0.25">
      <c r="A134" s="13">
        <v>1.5</v>
      </c>
      <c r="B134" s="3" t="s">
        <v>4</v>
      </c>
      <c r="C134" s="11">
        <f>+C136+C135</f>
        <v>3500000</v>
      </c>
      <c r="D134" s="11">
        <f>+D136+D135</f>
        <v>3500000</v>
      </c>
      <c r="E134" s="11">
        <f t="shared" ref="E134:O134" si="133">+E136+E135</f>
        <v>335250</v>
      </c>
      <c r="F134" s="11">
        <f t="shared" ref="F134:G134" si="134">+F136+F135</f>
        <v>352110</v>
      </c>
      <c r="G134" s="11">
        <f t="shared" si="134"/>
        <v>353710</v>
      </c>
      <c r="H134" s="11">
        <f t="shared" ref="H134:I134" si="135">+H136+H135</f>
        <v>349570</v>
      </c>
      <c r="I134" s="11">
        <f t="shared" si="135"/>
        <v>413894</v>
      </c>
      <c r="J134" s="11">
        <f t="shared" ref="J134:L134" si="136">+J136+J135</f>
        <v>111020</v>
      </c>
      <c r="K134" s="11">
        <f t="shared" ref="K134" si="137">+K136+K135</f>
        <v>0</v>
      </c>
      <c r="L134" s="11">
        <f t="shared" si="136"/>
        <v>0</v>
      </c>
      <c r="M134" s="11">
        <f t="shared" ref="M134" si="138">+M136+M135</f>
        <v>0</v>
      </c>
      <c r="N134" s="11">
        <f t="shared" si="133"/>
        <v>1915554</v>
      </c>
      <c r="O134" s="11">
        <f t="shared" si="133"/>
        <v>1584446</v>
      </c>
      <c r="U134" s="15"/>
    </row>
    <row r="135" spans="1:21" x14ac:dyDescent="0.25">
      <c r="A135" s="7" t="s">
        <v>72</v>
      </c>
      <c r="B135" s="4" t="s">
        <v>73</v>
      </c>
      <c r="C135" s="23">
        <v>1000000</v>
      </c>
      <c r="D135" s="23">
        <v>500000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f t="shared" ref="N135:N136" si="139">+E135+F135+G135+H135+I135+J135+K135+L135+M135</f>
        <v>0</v>
      </c>
      <c r="O135" s="23">
        <f>+D135-N135</f>
        <v>500000</v>
      </c>
      <c r="Q135" s="8"/>
      <c r="U135" s="18"/>
    </row>
    <row r="136" spans="1:21" x14ac:dyDescent="0.25">
      <c r="A136" s="7" t="s">
        <v>74</v>
      </c>
      <c r="B136" s="4" t="s">
        <v>4</v>
      </c>
      <c r="C136" s="23">
        <v>2500000</v>
      </c>
      <c r="D136" s="23">
        <v>3000000</v>
      </c>
      <c r="E136" s="23">
        <v>335250</v>
      </c>
      <c r="F136" s="23">
        <v>352110</v>
      </c>
      <c r="G136" s="23">
        <v>353710</v>
      </c>
      <c r="H136" s="35">
        <v>349570</v>
      </c>
      <c r="I136" s="35">
        <v>413894</v>
      </c>
      <c r="J136" s="35">
        <v>111020</v>
      </c>
      <c r="K136" s="23">
        <v>0</v>
      </c>
      <c r="L136" s="23">
        <v>0</v>
      </c>
      <c r="M136" s="23">
        <v>0</v>
      </c>
      <c r="N136" s="23">
        <f t="shared" si="139"/>
        <v>1915554</v>
      </c>
      <c r="O136" s="23">
        <f>+D136-N136</f>
        <v>1084446</v>
      </c>
      <c r="Q136" s="18"/>
    </row>
    <row r="137" spans="1:21" s="3" customFormat="1" x14ac:dyDescent="0.25">
      <c r="A137" s="13" t="s">
        <v>254</v>
      </c>
      <c r="B137" s="3" t="s">
        <v>5</v>
      </c>
      <c r="C137" s="11">
        <f>+C138</f>
        <v>624010</v>
      </c>
      <c r="D137" s="11">
        <f>+D138</f>
        <v>624010</v>
      </c>
      <c r="E137" s="11">
        <f t="shared" ref="E137:N137" si="140">+E138</f>
        <v>0</v>
      </c>
      <c r="F137" s="11">
        <f t="shared" si="140"/>
        <v>0</v>
      </c>
      <c r="G137" s="11">
        <f t="shared" si="140"/>
        <v>0</v>
      </c>
      <c r="H137" s="11">
        <f t="shared" si="140"/>
        <v>0</v>
      </c>
      <c r="I137" s="11">
        <f t="shared" si="140"/>
        <v>0</v>
      </c>
      <c r="J137" s="11">
        <f t="shared" si="140"/>
        <v>0</v>
      </c>
      <c r="K137" s="11">
        <f t="shared" si="140"/>
        <v>0</v>
      </c>
      <c r="L137" s="11">
        <f t="shared" si="140"/>
        <v>0</v>
      </c>
      <c r="M137" s="11">
        <f t="shared" si="140"/>
        <v>0</v>
      </c>
      <c r="N137" s="11">
        <f t="shared" si="140"/>
        <v>0</v>
      </c>
      <c r="O137" s="11">
        <f>+O138</f>
        <v>624010</v>
      </c>
      <c r="Q137" s="19"/>
      <c r="S137" s="15"/>
      <c r="U137" s="15"/>
    </row>
    <row r="138" spans="1:21" x14ac:dyDescent="0.25">
      <c r="A138" s="7" t="s">
        <v>75</v>
      </c>
      <c r="B138" s="4" t="s">
        <v>290</v>
      </c>
      <c r="C138" s="23">
        <v>624010</v>
      </c>
      <c r="D138" s="23">
        <v>624010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f t="shared" ref="N138" si="141">+E138+F138+G138+H138+I138+J138+K138+L138+M138</f>
        <v>0</v>
      </c>
      <c r="O138" s="23">
        <f>+D138-N138</f>
        <v>624010</v>
      </c>
      <c r="Q138" s="18"/>
      <c r="S138" s="18"/>
      <c r="U138" s="18"/>
    </row>
    <row r="139" spans="1:21" s="3" customFormat="1" x14ac:dyDescent="0.25">
      <c r="A139" s="13" t="s">
        <v>233</v>
      </c>
      <c r="B139" s="2" t="s">
        <v>10</v>
      </c>
      <c r="C139" s="11">
        <f>+C140+C142</f>
        <v>13001000</v>
      </c>
      <c r="D139" s="11">
        <f t="shared" ref="D139:O139" si="142">+D140+D142</f>
        <v>13001000</v>
      </c>
      <c r="E139" s="11">
        <f t="shared" si="142"/>
        <v>0</v>
      </c>
      <c r="F139" s="11">
        <f t="shared" si="142"/>
        <v>1025631.25</v>
      </c>
      <c r="G139" s="11">
        <f t="shared" si="142"/>
        <v>1097269.6000000001</v>
      </c>
      <c r="H139" s="11">
        <f t="shared" si="142"/>
        <v>2383539.5799999996</v>
      </c>
      <c r="I139" s="11">
        <f t="shared" si="142"/>
        <v>1213170.92</v>
      </c>
      <c r="J139" s="11">
        <f t="shared" si="142"/>
        <v>0</v>
      </c>
      <c r="K139" s="11">
        <f t="shared" si="142"/>
        <v>0</v>
      </c>
      <c r="L139" s="11">
        <f t="shared" si="142"/>
        <v>0</v>
      </c>
      <c r="M139" s="11">
        <f t="shared" si="142"/>
        <v>0</v>
      </c>
      <c r="N139" s="11">
        <f t="shared" si="142"/>
        <v>5719611.3499999996</v>
      </c>
      <c r="O139" s="11">
        <f t="shared" si="142"/>
        <v>7281388.6500000004</v>
      </c>
    </row>
    <row r="140" spans="1:21" s="3" customFormat="1" ht="30" x14ac:dyDescent="0.25">
      <c r="A140" s="13" t="s">
        <v>253</v>
      </c>
      <c r="B140" s="3" t="s">
        <v>33</v>
      </c>
      <c r="C140" s="11">
        <f>+C141</f>
        <v>13000000</v>
      </c>
      <c r="D140" s="11">
        <f>+D141</f>
        <v>13000000</v>
      </c>
      <c r="E140" s="11">
        <f t="shared" ref="E140:O140" si="143">+E141</f>
        <v>0</v>
      </c>
      <c r="F140" s="11">
        <f t="shared" si="143"/>
        <v>1025631.25</v>
      </c>
      <c r="G140" s="11">
        <f t="shared" si="143"/>
        <v>1097269.6000000001</v>
      </c>
      <c r="H140" s="11">
        <f t="shared" si="143"/>
        <v>2383374.2799999998</v>
      </c>
      <c r="I140" s="11">
        <f t="shared" si="143"/>
        <v>1213170.92</v>
      </c>
      <c r="J140" s="11">
        <f t="shared" si="143"/>
        <v>0</v>
      </c>
      <c r="K140" s="11">
        <f t="shared" si="143"/>
        <v>0</v>
      </c>
      <c r="L140" s="11">
        <f t="shared" si="143"/>
        <v>0</v>
      </c>
      <c r="M140" s="11">
        <f t="shared" si="143"/>
        <v>0</v>
      </c>
      <c r="N140" s="11">
        <f t="shared" si="143"/>
        <v>5719446.0499999998</v>
      </c>
      <c r="O140" s="11">
        <f t="shared" si="143"/>
        <v>7280553.9500000002</v>
      </c>
    </row>
    <row r="141" spans="1:21" ht="30" x14ac:dyDescent="0.25">
      <c r="A141" s="7" t="s">
        <v>123</v>
      </c>
      <c r="B141" s="4" t="s">
        <v>130</v>
      </c>
      <c r="C141" s="23">
        <v>13000000</v>
      </c>
      <c r="D141" s="23">
        <v>13000000</v>
      </c>
      <c r="E141" s="23">
        <v>0</v>
      </c>
      <c r="F141" s="23">
        <v>1025631.25</v>
      </c>
      <c r="G141" s="23">
        <v>1097269.6000000001</v>
      </c>
      <c r="H141" s="35">
        <v>2383374.2799999998</v>
      </c>
      <c r="I141" s="35">
        <v>1213170.92</v>
      </c>
      <c r="J141" s="35">
        <v>0</v>
      </c>
      <c r="K141" s="23">
        <v>0</v>
      </c>
      <c r="L141" s="23">
        <v>0</v>
      </c>
      <c r="M141" s="23">
        <v>0</v>
      </c>
      <c r="N141" s="23">
        <f t="shared" ref="N141" si="144">+E141+F141+G141+H141+I141+J141+K141+L141+M141</f>
        <v>5719446.0499999998</v>
      </c>
      <c r="O141" s="23">
        <f>+D141-N141</f>
        <v>7280553.9500000002</v>
      </c>
    </row>
    <row r="142" spans="1:21" s="3" customFormat="1" x14ac:dyDescent="0.25">
      <c r="A142" s="13">
        <v>3.4</v>
      </c>
      <c r="B142" s="3" t="s">
        <v>34</v>
      </c>
      <c r="C142" s="11">
        <f>+C143</f>
        <v>1000</v>
      </c>
      <c r="D142" s="11">
        <f>+D143</f>
        <v>1000</v>
      </c>
      <c r="E142" s="11">
        <f t="shared" ref="E142:O142" si="145">+E143</f>
        <v>0</v>
      </c>
      <c r="F142" s="11">
        <f t="shared" si="145"/>
        <v>0</v>
      </c>
      <c r="G142" s="11">
        <f t="shared" si="145"/>
        <v>0</v>
      </c>
      <c r="H142" s="11">
        <f t="shared" si="145"/>
        <v>165.3</v>
      </c>
      <c r="I142" s="11">
        <f t="shared" si="145"/>
        <v>0</v>
      </c>
      <c r="J142" s="11">
        <f t="shared" si="145"/>
        <v>0</v>
      </c>
      <c r="K142" s="11">
        <f t="shared" si="145"/>
        <v>0</v>
      </c>
      <c r="L142" s="11">
        <f t="shared" si="145"/>
        <v>0</v>
      </c>
      <c r="M142" s="11">
        <f t="shared" si="145"/>
        <v>0</v>
      </c>
      <c r="N142" s="11">
        <f t="shared" si="145"/>
        <v>165.3</v>
      </c>
      <c r="O142" s="11">
        <f t="shared" si="145"/>
        <v>834.7</v>
      </c>
    </row>
    <row r="143" spans="1:21" x14ac:dyDescent="0.25">
      <c r="A143" s="7" t="s">
        <v>135</v>
      </c>
      <c r="B143" s="4" t="s">
        <v>136</v>
      </c>
      <c r="C143" s="23">
        <v>1000</v>
      </c>
      <c r="D143" s="23">
        <v>1000</v>
      </c>
      <c r="E143" s="23">
        <v>0</v>
      </c>
      <c r="F143" s="23">
        <v>0</v>
      </c>
      <c r="G143" s="23">
        <v>0</v>
      </c>
      <c r="H143" s="35">
        <v>165.3</v>
      </c>
      <c r="I143" s="35">
        <v>0</v>
      </c>
      <c r="J143" s="35">
        <v>0</v>
      </c>
      <c r="K143" s="23">
        <v>0</v>
      </c>
      <c r="L143" s="23">
        <v>0</v>
      </c>
      <c r="M143" s="23">
        <v>0</v>
      </c>
      <c r="N143" s="23">
        <f t="shared" ref="N143" si="146">+E143+F143+G143+H143+I143+J143+K143+L143+M143</f>
        <v>165.3</v>
      </c>
      <c r="O143" s="23">
        <f>+D143-N143</f>
        <v>834.7</v>
      </c>
    </row>
    <row r="144" spans="1:21" s="3" customFormat="1" ht="30" x14ac:dyDescent="0.25">
      <c r="A144" s="10">
        <v>4</v>
      </c>
      <c r="B144" s="2" t="s">
        <v>37</v>
      </c>
      <c r="C144" s="11">
        <f>+C145+C147</f>
        <v>800000</v>
      </c>
      <c r="D144" s="11">
        <f>+D145+D147</f>
        <v>800000</v>
      </c>
      <c r="E144" s="11">
        <f t="shared" ref="E144:O144" si="147">+E145+E147</f>
        <v>67265</v>
      </c>
      <c r="F144" s="11">
        <f t="shared" ref="F144:G144" si="148">+F145+F147</f>
        <v>67265</v>
      </c>
      <c r="G144" s="11">
        <f t="shared" si="148"/>
        <v>67265</v>
      </c>
      <c r="H144" s="11">
        <f t="shared" ref="H144:I144" si="149">+H145+H147</f>
        <v>67265</v>
      </c>
      <c r="I144" s="11">
        <f t="shared" si="149"/>
        <v>67265</v>
      </c>
      <c r="J144" s="11">
        <f t="shared" ref="J144:L144" si="150">+J145+J147</f>
        <v>67265</v>
      </c>
      <c r="K144" s="11">
        <f t="shared" ref="K144" si="151">+K145+K147</f>
        <v>0</v>
      </c>
      <c r="L144" s="11">
        <f t="shared" si="150"/>
        <v>0</v>
      </c>
      <c r="M144" s="11">
        <f t="shared" ref="M144" si="152">+M145+M147</f>
        <v>0</v>
      </c>
      <c r="N144" s="11">
        <f t="shared" si="147"/>
        <v>403590</v>
      </c>
      <c r="O144" s="11">
        <f t="shared" si="147"/>
        <v>396410</v>
      </c>
    </row>
    <row r="145" spans="1:17" s="3" customFormat="1" ht="30" x14ac:dyDescent="0.25">
      <c r="A145" s="13">
        <v>4.0999999999999996</v>
      </c>
      <c r="B145" s="3" t="s">
        <v>38</v>
      </c>
      <c r="C145" s="11">
        <f>+C146</f>
        <v>0</v>
      </c>
      <c r="D145" s="11">
        <f>+D146</f>
        <v>0</v>
      </c>
      <c r="E145" s="11">
        <f t="shared" ref="E145:O145" si="153">+E146</f>
        <v>0</v>
      </c>
      <c r="F145" s="11">
        <f t="shared" si="153"/>
        <v>0</v>
      </c>
      <c r="G145" s="11">
        <f t="shared" si="153"/>
        <v>0</v>
      </c>
      <c r="H145" s="11">
        <f t="shared" si="153"/>
        <v>0</v>
      </c>
      <c r="I145" s="11">
        <f t="shared" si="153"/>
        <v>0</v>
      </c>
      <c r="J145" s="11">
        <f t="shared" si="153"/>
        <v>0</v>
      </c>
      <c r="K145" s="11">
        <f t="shared" si="153"/>
        <v>0</v>
      </c>
      <c r="L145" s="11">
        <f t="shared" si="153"/>
        <v>0</v>
      </c>
      <c r="M145" s="11">
        <f t="shared" si="153"/>
        <v>0</v>
      </c>
      <c r="N145" s="11">
        <f t="shared" si="153"/>
        <v>0</v>
      </c>
      <c r="O145" s="11">
        <f t="shared" si="153"/>
        <v>0</v>
      </c>
    </row>
    <row r="146" spans="1:17" ht="30" x14ac:dyDescent="0.25">
      <c r="A146" s="7" t="s">
        <v>166</v>
      </c>
      <c r="B146" s="4" t="s">
        <v>167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f t="shared" ref="N146" si="154">+E146+F146+G146+H146+I146+J146+K146+L146+M146</f>
        <v>0</v>
      </c>
      <c r="O146" s="23">
        <f>+D146-N146</f>
        <v>0</v>
      </c>
    </row>
    <row r="147" spans="1:17" s="3" customFormat="1" x14ac:dyDescent="0.25">
      <c r="A147" s="13">
        <v>4.4000000000000004</v>
      </c>
      <c r="B147" s="3" t="s">
        <v>17</v>
      </c>
      <c r="C147" s="11">
        <f>+C148+C150+C149</f>
        <v>800000</v>
      </c>
      <c r="D147" s="11">
        <f>+D148+D150+D149</f>
        <v>800000</v>
      </c>
      <c r="E147" s="11">
        <f t="shared" ref="E147:O147" si="155">+E148+E150+E149</f>
        <v>67265</v>
      </c>
      <c r="F147" s="11">
        <f t="shared" ref="F147:G147" si="156">+F148+F150+F149</f>
        <v>67265</v>
      </c>
      <c r="G147" s="11">
        <f t="shared" si="156"/>
        <v>67265</v>
      </c>
      <c r="H147" s="11">
        <f t="shared" ref="H147:I147" si="157">+H148+H150+H149</f>
        <v>67265</v>
      </c>
      <c r="I147" s="11">
        <f t="shared" si="157"/>
        <v>67265</v>
      </c>
      <c r="J147" s="11">
        <f t="shared" ref="J147:L147" si="158">+J148+J150+J149</f>
        <v>67265</v>
      </c>
      <c r="K147" s="11">
        <f t="shared" ref="K147" si="159">+K148+K150+K149</f>
        <v>0</v>
      </c>
      <c r="L147" s="11">
        <f t="shared" si="158"/>
        <v>0</v>
      </c>
      <c r="M147" s="11">
        <f t="shared" ref="M147" si="160">+M148+M150+M149</f>
        <v>0</v>
      </c>
      <c r="N147" s="11">
        <f t="shared" si="155"/>
        <v>403590</v>
      </c>
      <c r="O147" s="11">
        <f t="shared" si="155"/>
        <v>396410</v>
      </c>
    </row>
    <row r="148" spans="1:17" x14ac:dyDescent="0.25">
      <c r="A148" s="7" t="s">
        <v>169</v>
      </c>
      <c r="B148" s="4" t="s">
        <v>173</v>
      </c>
      <c r="C148" s="23">
        <v>0</v>
      </c>
      <c r="D148" s="23">
        <v>0</v>
      </c>
      <c r="E148" s="23">
        <f>0-C148</f>
        <v>0</v>
      </c>
      <c r="F148" s="23">
        <f t="shared" ref="F148:J148" si="161">0-E148</f>
        <v>0</v>
      </c>
      <c r="G148" s="23">
        <f t="shared" si="161"/>
        <v>0</v>
      </c>
      <c r="H148" s="23">
        <f t="shared" si="161"/>
        <v>0</v>
      </c>
      <c r="I148" s="23">
        <f t="shared" si="161"/>
        <v>0</v>
      </c>
      <c r="J148" s="23">
        <f t="shared" si="161"/>
        <v>0</v>
      </c>
      <c r="K148" s="23">
        <f>0-I148</f>
        <v>0</v>
      </c>
      <c r="L148" s="23">
        <f>0-J148</f>
        <v>0</v>
      </c>
      <c r="M148" s="23">
        <f>0-L148</f>
        <v>0</v>
      </c>
      <c r="N148" s="23">
        <f t="shared" ref="N148:N150" si="162">+E148+F148+G148+H148+I148+J148+K148+L148+M148</f>
        <v>0</v>
      </c>
      <c r="O148" s="23">
        <f>+D148-N148</f>
        <v>0</v>
      </c>
    </row>
    <row r="149" spans="1:17" ht="30" x14ac:dyDescent="0.25">
      <c r="A149" s="7" t="s">
        <v>170</v>
      </c>
      <c r="B149" s="4" t="s">
        <v>291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f t="shared" si="162"/>
        <v>0</v>
      </c>
      <c r="O149" s="23">
        <f>+D149-N149</f>
        <v>0</v>
      </c>
    </row>
    <row r="150" spans="1:17" x14ac:dyDescent="0.25">
      <c r="A150" s="7" t="s">
        <v>172</v>
      </c>
      <c r="B150" s="4" t="s">
        <v>176</v>
      </c>
      <c r="C150" s="23">
        <v>800000</v>
      </c>
      <c r="D150" s="23">
        <v>800000</v>
      </c>
      <c r="E150" s="23">
        <v>67265</v>
      </c>
      <c r="F150" s="23">
        <v>67265</v>
      </c>
      <c r="G150" s="23">
        <v>67265</v>
      </c>
      <c r="H150" s="23">
        <v>67265</v>
      </c>
      <c r="I150" s="23">
        <v>67265</v>
      </c>
      <c r="J150" s="23">
        <v>67265</v>
      </c>
      <c r="K150" s="23">
        <v>0</v>
      </c>
      <c r="L150" s="23">
        <v>0</v>
      </c>
      <c r="M150" s="23">
        <v>0</v>
      </c>
      <c r="N150" s="23">
        <f t="shared" si="162"/>
        <v>403590</v>
      </c>
      <c r="O150" s="23">
        <f>+D150-N150</f>
        <v>396410</v>
      </c>
    </row>
    <row r="151" spans="1:17" s="3" customFormat="1" x14ac:dyDescent="0.25">
      <c r="A151" s="10">
        <v>5</v>
      </c>
      <c r="B151" s="2" t="s">
        <v>18</v>
      </c>
      <c r="C151" s="11">
        <f>+C152</f>
        <v>1500000</v>
      </c>
      <c r="D151" s="11">
        <f>+D152</f>
        <v>1400000</v>
      </c>
      <c r="E151" s="11">
        <f t="shared" ref="E151:O152" si="163">+E152</f>
        <v>0</v>
      </c>
      <c r="F151" s="11">
        <f t="shared" si="163"/>
        <v>0</v>
      </c>
      <c r="G151" s="11">
        <f t="shared" si="163"/>
        <v>0</v>
      </c>
      <c r="H151" s="11">
        <f t="shared" si="163"/>
        <v>0</v>
      </c>
      <c r="I151" s="11">
        <f t="shared" si="163"/>
        <v>0</v>
      </c>
      <c r="J151" s="11">
        <f t="shared" si="163"/>
        <v>0</v>
      </c>
      <c r="K151" s="11">
        <f t="shared" si="163"/>
        <v>0</v>
      </c>
      <c r="L151" s="11">
        <f t="shared" si="163"/>
        <v>0</v>
      </c>
      <c r="M151" s="11">
        <f t="shared" si="163"/>
        <v>0</v>
      </c>
      <c r="N151" s="11">
        <f t="shared" si="163"/>
        <v>0</v>
      </c>
      <c r="O151" s="11">
        <f t="shared" si="163"/>
        <v>1400000</v>
      </c>
    </row>
    <row r="152" spans="1:17" s="3" customFormat="1" x14ac:dyDescent="0.25">
      <c r="A152" s="13" t="s">
        <v>260</v>
      </c>
      <c r="B152" s="3" t="s">
        <v>186</v>
      </c>
      <c r="C152" s="11">
        <f>+C153</f>
        <v>1500000</v>
      </c>
      <c r="D152" s="11">
        <f>+D153</f>
        <v>1400000</v>
      </c>
      <c r="E152" s="11">
        <f t="shared" si="163"/>
        <v>0</v>
      </c>
      <c r="F152" s="11">
        <f t="shared" si="163"/>
        <v>0</v>
      </c>
      <c r="G152" s="11">
        <f t="shared" si="163"/>
        <v>0</v>
      </c>
      <c r="H152" s="11">
        <f t="shared" si="163"/>
        <v>0</v>
      </c>
      <c r="I152" s="11">
        <f t="shared" si="163"/>
        <v>0</v>
      </c>
      <c r="J152" s="11">
        <f t="shared" si="163"/>
        <v>0</v>
      </c>
      <c r="K152" s="11">
        <f t="shared" si="163"/>
        <v>0</v>
      </c>
      <c r="L152" s="11">
        <f t="shared" si="163"/>
        <v>0</v>
      </c>
      <c r="M152" s="11">
        <f t="shared" si="163"/>
        <v>0</v>
      </c>
      <c r="N152" s="11">
        <f t="shared" si="163"/>
        <v>0</v>
      </c>
      <c r="O152" s="11">
        <f t="shared" si="163"/>
        <v>1400000</v>
      </c>
    </row>
    <row r="153" spans="1:17" x14ac:dyDescent="0.25">
      <c r="A153" s="7" t="s">
        <v>185</v>
      </c>
      <c r="B153" s="4" t="s">
        <v>186</v>
      </c>
      <c r="C153" s="23">
        <v>1500000</v>
      </c>
      <c r="D153" s="23">
        <v>1400000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f t="shared" ref="N153" si="164">+E153+F153+G153+H153+I153+J153+K153+L153+M153</f>
        <v>0</v>
      </c>
      <c r="O153" s="23">
        <f>+D153-N153</f>
        <v>1400000</v>
      </c>
    </row>
    <row r="154" spans="1:17" ht="15.75" customHeight="1" x14ac:dyDescent="0.25">
      <c r="A154" s="13"/>
      <c r="B154" s="3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7" s="17" customFormat="1" ht="15.75" x14ac:dyDescent="0.25">
      <c r="A155" s="39" t="s">
        <v>42</v>
      </c>
      <c r="B155" s="39"/>
      <c r="C155" s="33">
        <f>+C156+C175+C183+C170</f>
        <v>37392421</v>
      </c>
      <c r="D155" s="33">
        <f>+D156+D175+D183+D170</f>
        <v>35825424</v>
      </c>
      <c r="E155" s="33">
        <f t="shared" ref="E155:O155" si="165">+E156+E175+E183+E170</f>
        <v>893920</v>
      </c>
      <c r="F155" s="33">
        <f t="shared" si="165"/>
        <v>2044072.68</v>
      </c>
      <c r="G155" s="33">
        <f t="shared" si="165"/>
        <v>871797</v>
      </c>
      <c r="H155" s="33">
        <f t="shared" si="165"/>
        <v>925315</v>
      </c>
      <c r="I155" s="33">
        <f t="shared" si="165"/>
        <v>2595850.27</v>
      </c>
      <c r="J155" s="33">
        <f t="shared" si="165"/>
        <v>6374297.1900000004</v>
      </c>
      <c r="K155" s="33">
        <f t="shared" si="165"/>
        <v>0</v>
      </c>
      <c r="L155" s="33">
        <f t="shared" si="165"/>
        <v>0</v>
      </c>
      <c r="M155" s="33">
        <f t="shared" si="165"/>
        <v>0</v>
      </c>
      <c r="N155" s="33">
        <f t="shared" si="165"/>
        <v>13705252.140000001</v>
      </c>
      <c r="O155" s="33">
        <f t="shared" si="165"/>
        <v>22120171.859999999</v>
      </c>
      <c r="P155" s="20"/>
      <c r="Q155" s="16"/>
    </row>
    <row r="156" spans="1:17" x14ac:dyDescent="0.25">
      <c r="A156" s="10">
        <v>1</v>
      </c>
      <c r="B156" s="2" t="s">
        <v>1</v>
      </c>
      <c r="C156" s="11">
        <f>+C157+C162+C168+C160</f>
        <v>22700000</v>
      </c>
      <c r="D156" s="11">
        <f t="shared" ref="D156:O156" si="166">+D157+D162+D168+D160</f>
        <v>22700000</v>
      </c>
      <c r="E156" s="11">
        <f t="shared" si="166"/>
        <v>893920</v>
      </c>
      <c r="F156" s="11">
        <f t="shared" si="166"/>
        <v>893920</v>
      </c>
      <c r="G156" s="11">
        <f t="shared" si="166"/>
        <v>871797</v>
      </c>
      <c r="H156" s="11">
        <f t="shared" si="166"/>
        <v>925315</v>
      </c>
      <c r="I156" s="11">
        <f t="shared" si="166"/>
        <v>1454707</v>
      </c>
      <c r="J156" s="11">
        <f t="shared" si="166"/>
        <v>5944419.9100000001</v>
      </c>
      <c r="K156" s="11">
        <f t="shared" si="166"/>
        <v>0</v>
      </c>
      <c r="L156" s="11">
        <f t="shared" si="166"/>
        <v>0</v>
      </c>
      <c r="M156" s="11">
        <f t="shared" si="166"/>
        <v>0</v>
      </c>
      <c r="N156" s="11">
        <f t="shared" si="166"/>
        <v>10984078.91</v>
      </c>
      <c r="O156" s="11">
        <f t="shared" si="166"/>
        <v>11715921.090000002</v>
      </c>
      <c r="Q156" s="18"/>
    </row>
    <row r="157" spans="1:17" s="3" customFormat="1" ht="30" x14ac:dyDescent="0.25">
      <c r="A157" s="13">
        <v>1.1000000000000001</v>
      </c>
      <c r="B157" s="3" t="s">
        <v>27</v>
      </c>
      <c r="C157" s="11">
        <f>+C158+C159</f>
        <v>10200000</v>
      </c>
      <c r="D157" s="11">
        <f>+D158+D159</f>
        <v>10200000</v>
      </c>
      <c r="E157" s="11">
        <f t="shared" ref="E157:O157" si="167">+E158+E159</f>
        <v>893920</v>
      </c>
      <c r="F157" s="11">
        <f t="shared" ref="F157:G157" si="168">+F158+F159</f>
        <v>893920</v>
      </c>
      <c r="G157" s="11">
        <f t="shared" si="168"/>
        <v>871797</v>
      </c>
      <c r="H157" s="11">
        <f t="shared" ref="H157:I157" si="169">+H158+H159</f>
        <v>925315</v>
      </c>
      <c r="I157" s="11">
        <f t="shared" si="169"/>
        <v>934870</v>
      </c>
      <c r="J157" s="11">
        <f t="shared" ref="J157:L157" si="170">+J158+J159</f>
        <v>4227382</v>
      </c>
      <c r="K157" s="11">
        <f t="shared" ref="K157" si="171">+K158+K159</f>
        <v>0</v>
      </c>
      <c r="L157" s="11">
        <f t="shared" si="170"/>
        <v>0</v>
      </c>
      <c r="M157" s="11">
        <f t="shared" ref="M157" si="172">+M158+M159</f>
        <v>0</v>
      </c>
      <c r="N157" s="11">
        <f t="shared" si="167"/>
        <v>8747204</v>
      </c>
      <c r="O157" s="11">
        <f t="shared" si="167"/>
        <v>1452796</v>
      </c>
    </row>
    <row r="158" spans="1:17" x14ac:dyDescent="0.25">
      <c r="A158" s="7" t="s">
        <v>53</v>
      </c>
      <c r="B158" s="4" t="s">
        <v>54</v>
      </c>
      <c r="C158" s="23">
        <v>10200000</v>
      </c>
      <c r="D158" s="23">
        <v>10200000</v>
      </c>
      <c r="E158" s="23">
        <v>893920</v>
      </c>
      <c r="F158" s="23">
        <v>893920</v>
      </c>
      <c r="G158" s="23">
        <v>871797</v>
      </c>
      <c r="H158" s="21">
        <v>925315</v>
      </c>
      <c r="I158" s="21">
        <v>934870</v>
      </c>
      <c r="J158" s="21">
        <v>934870</v>
      </c>
      <c r="K158" s="23">
        <v>0</v>
      </c>
      <c r="L158" s="23">
        <v>0</v>
      </c>
      <c r="M158" s="23">
        <v>0</v>
      </c>
      <c r="N158" s="23">
        <f t="shared" ref="N158:N159" si="173">+E158+F158+G158+H158+I158+J158+K158+L158+M158</f>
        <v>5454692</v>
      </c>
      <c r="O158" s="23">
        <f>+D158-N158</f>
        <v>4745308</v>
      </c>
    </row>
    <row r="159" spans="1:17" x14ac:dyDescent="0.25">
      <c r="A159" s="7" t="s">
        <v>55</v>
      </c>
      <c r="B159" s="4" t="s">
        <v>56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1">
        <v>0</v>
      </c>
      <c r="I159" s="21">
        <v>0</v>
      </c>
      <c r="J159" s="21">
        <v>3292512</v>
      </c>
      <c r="K159" s="23">
        <v>0</v>
      </c>
      <c r="L159" s="23">
        <v>0</v>
      </c>
      <c r="M159" s="23">
        <v>0</v>
      </c>
      <c r="N159" s="23">
        <f t="shared" si="173"/>
        <v>3292512</v>
      </c>
      <c r="O159" s="23">
        <f t="shared" ref="O159" si="174">+D159-N159</f>
        <v>-3292512</v>
      </c>
    </row>
    <row r="160" spans="1:17" s="3" customFormat="1" x14ac:dyDescent="0.25">
      <c r="A160" s="13">
        <v>1.2</v>
      </c>
      <c r="B160" s="3" t="s">
        <v>28</v>
      </c>
      <c r="C160" s="11">
        <f>+C161</f>
        <v>0</v>
      </c>
      <c r="D160" s="11">
        <f>+D161</f>
        <v>0</v>
      </c>
      <c r="E160" s="11">
        <f t="shared" ref="E160:O160" si="175">+E161</f>
        <v>0</v>
      </c>
      <c r="F160" s="11">
        <f t="shared" si="175"/>
        <v>0</v>
      </c>
      <c r="G160" s="11">
        <f t="shared" si="175"/>
        <v>0</v>
      </c>
      <c r="H160" s="11">
        <f t="shared" si="175"/>
        <v>0</v>
      </c>
      <c r="I160" s="11">
        <f t="shared" si="175"/>
        <v>515270</v>
      </c>
      <c r="J160" s="11">
        <f t="shared" si="175"/>
        <v>1253816.8500000001</v>
      </c>
      <c r="K160" s="11">
        <f t="shared" si="175"/>
        <v>0</v>
      </c>
      <c r="L160" s="11">
        <f t="shared" si="175"/>
        <v>0</v>
      </c>
      <c r="M160" s="11">
        <f t="shared" si="175"/>
        <v>0</v>
      </c>
      <c r="N160" s="11">
        <f t="shared" si="175"/>
        <v>1769086.85</v>
      </c>
      <c r="O160" s="11">
        <f t="shared" si="175"/>
        <v>-1769086.85</v>
      </c>
    </row>
    <row r="161" spans="1:20" x14ac:dyDescent="0.25">
      <c r="A161" s="7" t="s">
        <v>58</v>
      </c>
      <c r="B161" s="4" t="s">
        <v>59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1">
        <v>0</v>
      </c>
      <c r="I161" s="21">
        <v>515270</v>
      </c>
      <c r="J161" s="21">
        <v>1253816.8500000001</v>
      </c>
      <c r="K161" s="23">
        <v>0</v>
      </c>
      <c r="L161" s="23">
        <v>0</v>
      </c>
      <c r="M161" s="23">
        <v>0</v>
      </c>
      <c r="N161" s="23">
        <f t="shared" ref="N161" si="176">+E161+F161+G161+H161+I161+J161+K161+L161+M161</f>
        <v>1769086.85</v>
      </c>
      <c r="O161" s="23">
        <f>+D161-N161</f>
        <v>-1769086.85</v>
      </c>
      <c r="R161" s="18"/>
      <c r="T161" s="18"/>
    </row>
    <row r="162" spans="1:20" s="3" customFormat="1" x14ac:dyDescent="0.25">
      <c r="A162" s="13">
        <v>1.3</v>
      </c>
      <c r="B162" s="3" t="s">
        <v>2</v>
      </c>
      <c r="C162" s="11">
        <f>+C163+C166+C167</f>
        <v>12500000</v>
      </c>
      <c r="D162" s="11">
        <f>+D163+D166+D167</f>
        <v>12500000</v>
      </c>
      <c r="E162" s="11">
        <f t="shared" ref="E162:O162" si="177">+E163+E166+E167</f>
        <v>0</v>
      </c>
      <c r="F162" s="11">
        <f t="shared" ref="F162:G162" si="178">+F163+F166+F167</f>
        <v>0</v>
      </c>
      <c r="G162" s="11">
        <f t="shared" si="178"/>
        <v>0</v>
      </c>
      <c r="H162" s="11">
        <f t="shared" ref="H162:I162" si="179">+H163+H166+H167</f>
        <v>0</v>
      </c>
      <c r="I162" s="11">
        <f t="shared" si="179"/>
        <v>4191</v>
      </c>
      <c r="J162" s="11">
        <f t="shared" ref="J162:L162" si="180">+J163+J166+J167</f>
        <v>209499.06</v>
      </c>
      <c r="K162" s="11">
        <f t="shared" ref="K162" si="181">+K163+K166+K167</f>
        <v>0</v>
      </c>
      <c r="L162" s="11">
        <f t="shared" si="180"/>
        <v>0</v>
      </c>
      <c r="M162" s="11">
        <f t="shared" ref="M162" si="182">+M163+M166+M167</f>
        <v>0</v>
      </c>
      <c r="N162" s="11">
        <f t="shared" si="177"/>
        <v>213690.06</v>
      </c>
      <c r="O162" s="11">
        <f t="shared" si="177"/>
        <v>12286309.940000001</v>
      </c>
    </row>
    <row r="163" spans="1:20" s="3" customFormat="1" ht="30" x14ac:dyDescent="0.25">
      <c r="A163" s="9" t="s">
        <v>60</v>
      </c>
      <c r="B163" s="3" t="s">
        <v>61</v>
      </c>
      <c r="C163" s="11">
        <f>+C164+C165</f>
        <v>12500000</v>
      </c>
      <c r="D163" s="11">
        <f>+D164+D165</f>
        <v>12500000</v>
      </c>
      <c r="E163" s="11">
        <f t="shared" ref="E163:O163" si="183">+E164+E165</f>
        <v>0</v>
      </c>
      <c r="F163" s="11">
        <f t="shared" ref="F163:G163" si="184">+F164+F165</f>
        <v>0</v>
      </c>
      <c r="G163" s="11">
        <f t="shared" si="184"/>
        <v>0</v>
      </c>
      <c r="H163" s="11">
        <f t="shared" ref="H163:I163" si="185">+H164+H165</f>
        <v>0</v>
      </c>
      <c r="I163" s="11">
        <f t="shared" si="185"/>
        <v>3026</v>
      </c>
      <c r="J163" s="11">
        <f t="shared" ref="J163:L163" si="186">+J164+J165</f>
        <v>179479.54</v>
      </c>
      <c r="K163" s="11">
        <f t="shared" ref="K163" si="187">+K164+K165</f>
        <v>0</v>
      </c>
      <c r="L163" s="11">
        <f t="shared" si="186"/>
        <v>0</v>
      </c>
      <c r="M163" s="11">
        <f t="shared" ref="M163" si="188">+M164+M165</f>
        <v>0</v>
      </c>
      <c r="N163" s="11">
        <f t="shared" si="183"/>
        <v>182505.54</v>
      </c>
      <c r="O163" s="11">
        <f t="shared" si="183"/>
        <v>12317494.460000001</v>
      </c>
    </row>
    <row r="164" spans="1:20" x14ac:dyDescent="0.25">
      <c r="A164" s="7" t="s">
        <v>64</v>
      </c>
      <c r="B164" s="4" t="s">
        <v>62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1">
        <v>0</v>
      </c>
      <c r="I164" s="21">
        <v>3026</v>
      </c>
      <c r="J164" s="21">
        <v>179479.54</v>
      </c>
      <c r="K164" s="23">
        <v>0</v>
      </c>
      <c r="L164" s="23">
        <v>0</v>
      </c>
      <c r="M164" s="23">
        <v>0</v>
      </c>
      <c r="N164" s="23">
        <f t="shared" ref="N164:N167" si="189">+E164+F164+G164+H164+I164+J164+K164+L164+M164</f>
        <v>182505.54</v>
      </c>
      <c r="O164" s="23">
        <f>+D164-N164</f>
        <v>-182505.54</v>
      </c>
    </row>
    <row r="165" spans="1:20" x14ac:dyDescent="0.25">
      <c r="A165" s="7" t="s">
        <v>65</v>
      </c>
      <c r="B165" s="4" t="s">
        <v>63</v>
      </c>
      <c r="C165" s="23">
        <v>12500000</v>
      </c>
      <c r="D165" s="23">
        <v>12500000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f t="shared" si="189"/>
        <v>0</v>
      </c>
      <c r="O165" s="23">
        <f t="shared" ref="O165:O169" si="190">+D165-N165</f>
        <v>12500000</v>
      </c>
    </row>
    <row r="166" spans="1:20" x14ac:dyDescent="0.25">
      <c r="A166" s="7" t="s">
        <v>66</v>
      </c>
      <c r="B166" s="4" t="s">
        <v>209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1">
        <v>0</v>
      </c>
      <c r="I166" s="21">
        <v>1165</v>
      </c>
      <c r="J166" s="21">
        <v>14689.52</v>
      </c>
      <c r="K166" s="23">
        <v>0</v>
      </c>
      <c r="L166" s="23">
        <v>0</v>
      </c>
      <c r="M166" s="23">
        <v>0</v>
      </c>
      <c r="N166" s="23">
        <f t="shared" si="189"/>
        <v>15854.52</v>
      </c>
      <c r="O166" s="23">
        <f t="shared" si="190"/>
        <v>-15854.52</v>
      </c>
    </row>
    <row r="167" spans="1:20" x14ac:dyDescent="0.25">
      <c r="A167" s="7" t="s">
        <v>68</v>
      </c>
      <c r="B167" s="4" t="s">
        <v>234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21">
        <v>0</v>
      </c>
      <c r="I167" s="21">
        <v>0</v>
      </c>
      <c r="J167" s="21">
        <v>15330</v>
      </c>
      <c r="K167" s="23">
        <v>0</v>
      </c>
      <c r="L167" s="23">
        <v>0</v>
      </c>
      <c r="M167" s="23">
        <v>0</v>
      </c>
      <c r="N167" s="23">
        <f t="shared" si="189"/>
        <v>15330</v>
      </c>
      <c r="O167" s="23">
        <f t="shared" si="190"/>
        <v>-15330</v>
      </c>
    </row>
    <row r="168" spans="1:20" s="3" customFormat="1" x14ac:dyDescent="0.25">
      <c r="A168" s="13">
        <v>1.5</v>
      </c>
      <c r="B168" s="3" t="s">
        <v>4</v>
      </c>
      <c r="C168" s="11">
        <f>+C169</f>
        <v>0</v>
      </c>
      <c r="D168" s="11">
        <f>+D169</f>
        <v>0</v>
      </c>
      <c r="E168" s="11">
        <f t="shared" ref="E168:O168" si="191">+E169</f>
        <v>0</v>
      </c>
      <c r="F168" s="11">
        <f t="shared" si="191"/>
        <v>0</v>
      </c>
      <c r="G168" s="11">
        <f t="shared" si="191"/>
        <v>0</v>
      </c>
      <c r="H168" s="11">
        <f t="shared" si="191"/>
        <v>0</v>
      </c>
      <c r="I168" s="11">
        <f t="shared" si="191"/>
        <v>376</v>
      </c>
      <c r="J168" s="11">
        <f t="shared" si="191"/>
        <v>253722</v>
      </c>
      <c r="K168" s="11">
        <f t="shared" si="191"/>
        <v>0</v>
      </c>
      <c r="L168" s="11">
        <f t="shared" si="191"/>
        <v>0</v>
      </c>
      <c r="M168" s="11">
        <f t="shared" si="191"/>
        <v>0</v>
      </c>
      <c r="N168" s="11">
        <f t="shared" si="191"/>
        <v>254098</v>
      </c>
      <c r="O168" s="11">
        <f t="shared" si="191"/>
        <v>-254098</v>
      </c>
    </row>
    <row r="169" spans="1:20" x14ac:dyDescent="0.25">
      <c r="A169" s="7" t="s">
        <v>74</v>
      </c>
      <c r="B169" s="4" t="s">
        <v>4</v>
      </c>
      <c r="C169" s="23">
        <v>0</v>
      </c>
      <c r="D169" s="23">
        <v>0</v>
      </c>
      <c r="E169" s="23">
        <v>0</v>
      </c>
      <c r="F169" s="23">
        <v>0</v>
      </c>
      <c r="G169" s="23">
        <v>0</v>
      </c>
      <c r="H169" s="21">
        <v>0</v>
      </c>
      <c r="I169" s="21">
        <v>376</v>
      </c>
      <c r="J169" s="21">
        <v>253722</v>
      </c>
      <c r="K169" s="23">
        <v>0</v>
      </c>
      <c r="L169" s="23">
        <v>0</v>
      </c>
      <c r="M169" s="23">
        <v>0</v>
      </c>
      <c r="N169" s="23">
        <f t="shared" ref="N169" si="192">+E169+F169+G169+H169+I169+J169+K169+L169+M169</f>
        <v>254098</v>
      </c>
      <c r="O169" s="23">
        <f t="shared" si="190"/>
        <v>-254098</v>
      </c>
    </row>
    <row r="170" spans="1:20" s="3" customFormat="1" x14ac:dyDescent="0.25">
      <c r="A170" s="10">
        <v>2</v>
      </c>
      <c r="B170" s="2" t="s">
        <v>6</v>
      </c>
      <c r="C170" s="11">
        <f>+C173+C171</f>
        <v>150000</v>
      </c>
      <c r="D170" s="11">
        <f>+D173+D171</f>
        <v>0</v>
      </c>
      <c r="E170" s="11">
        <f t="shared" ref="E170:O170" si="193">+E173+E171</f>
        <v>0</v>
      </c>
      <c r="F170" s="11">
        <f t="shared" ref="F170:G170" si="194">+F173+F171</f>
        <v>0</v>
      </c>
      <c r="G170" s="11">
        <f t="shared" si="194"/>
        <v>0</v>
      </c>
      <c r="H170" s="11">
        <f t="shared" ref="H170:I170" si="195">+H173+H171</f>
        <v>0</v>
      </c>
      <c r="I170" s="11">
        <f t="shared" si="195"/>
        <v>0</v>
      </c>
      <c r="J170" s="11">
        <f t="shared" ref="J170:L170" si="196">+J173+J171</f>
        <v>0</v>
      </c>
      <c r="K170" s="11">
        <f t="shared" ref="K170" si="197">+K173+K171</f>
        <v>0</v>
      </c>
      <c r="L170" s="11">
        <f t="shared" si="196"/>
        <v>0</v>
      </c>
      <c r="M170" s="11">
        <f t="shared" ref="M170" si="198">+M173+M171</f>
        <v>0</v>
      </c>
      <c r="N170" s="11">
        <f t="shared" si="193"/>
        <v>0</v>
      </c>
      <c r="O170" s="11">
        <f t="shared" si="193"/>
        <v>0</v>
      </c>
    </row>
    <row r="171" spans="1:20" s="3" customFormat="1" ht="30" x14ac:dyDescent="0.25">
      <c r="A171" s="9">
        <v>2.1</v>
      </c>
      <c r="B171" s="3" t="s">
        <v>49</v>
      </c>
      <c r="C171" s="11">
        <f>+C172</f>
        <v>0</v>
      </c>
      <c r="D171" s="11">
        <f>+D172</f>
        <v>0</v>
      </c>
      <c r="E171" s="11">
        <f t="shared" ref="E171:O171" si="199">+E172</f>
        <v>0</v>
      </c>
      <c r="F171" s="11">
        <f t="shared" si="199"/>
        <v>0</v>
      </c>
      <c r="G171" s="11">
        <f t="shared" si="199"/>
        <v>0</v>
      </c>
      <c r="H171" s="11">
        <f t="shared" si="199"/>
        <v>0</v>
      </c>
      <c r="I171" s="11">
        <f t="shared" si="199"/>
        <v>0</v>
      </c>
      <c r="J171" s="11">
        <f t="shared" si="199"/>
        <v>0</v>
      </c>
      <c r="K171" s="11">
        <f t="shared" si="199"/>
        <v>0</v>
      </c>
      <c r="L171" s="11">
        <f t="shared" si="199"/>
        <v>0</v>
      </c>
      <c r="M171" s="11">
        <f t="shared" si="199"/>
        <v>0</v>
      </c>
      <c r="N171" s="11">
        <f t="shared" si="199"/>
        <v>0</v>
      </c>
      <c r="O171" s="11">
        <f t="shared" si="199"/>
        <v>0</v>
      </c>
    </row>
    <row r="172" spans="1:20" x14ac:dyDescent="0.25">
      <c r="A172" s="7" t="s">
        <v>76</v>
      </c>
      <c r="B172" s="4" t="s">
        <v>81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f t="shared" ref="N172" si="200">+E172+F172+G172+H172+I172+J172+K172+L172+M172</f>
        <v>0</v>
      </c>
      <c r="O172" s="23">
        <f t="shared" ref="O172:O174" si="201">+D172-N172</f>
        <v>0</v>
      </c>
    </row>
    <row r="173" spans="1:20" s="3" customFormat="1" ht="30" x14ac:dyDescent="0.25">
      <c r="A173" s="13">
        <v>2.4</v>
      </c>
      <c r="B173" s="3" t="s">
        <v>29</v>
      </c>
      <c r="C173" s="11">
        <f>+C174</f>
        <v>150000</v>
      </c>
      <c r="D173" s="11">
        <f>+D174</f>
        <v>0</v>
      </c>
      <c r="E173" s="11">
        <f t="shared" ref="E173:O173" si="202">+E174</f>
        <v>0</v>
      </c>
      <c r="F173" s="11">
        <f t="shared" si="202"/>
        <v>0</v>
      </c>
      <c r="G173" s="11">
        <f t="shared" si="202"/>
        <v>0</v>
      </c>
      <c r="H173" s="11">
        <f t="shared" si="202"/>
        <v>0</v>
      </c>
      <c r="I173" s="11">
        <f t="shared" si="202"/>
        <v>0</v>
      </c>
      <c r="J173" s="11">
        <f t="shared" si="202"/>
        <v>0</v>
      </c>
      <c r="K173" s="11">
        <f t="shared" si="202"/>
        <v>0</v>
      </c>
      <c r="L173" s="11">
        <f t="shared" si="202"/>
        <v>0</v>
      </c>
      <c r="M173" s="11">
        <f t="shared" si="202"/>
        <v>0</v>
      </c>
      <c r="N173" s="11">
        <f t="shared" si="202"/>
        <v>0</v>
      </c>
      <c r="O173" s="11">
        <f t="shared" si="202"/>
        <v>0</v>
      </c>
    </row>
    <row r="174" spans="1:20" x14ac:dyDescent="0.25">
      <c r="A174" s="7" t="s">
        <v>88</v>
      </c>
      <c r="B174" s="4" t="s">
        <v>90</v>
      </c>
      <c r="C174" s="23">
        <v>150000</v>
      </c>
      <c r="D174" s="23">
        <v>0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f t="shared" ref="N174" si="203">+E174+F174+G174+H174+I174+J174+K174+L174+M174</f>
        <v>0</v>
      </c>
      <c r="O174" s="23">
        <f t="shared" si="201"/>
        <v>0</v>
      </c>
    </row>
    <row r="175" spans="1:20" s="3" customFormat="1" x14ac:dyDescent="0.25">
      <c r="A175" s="10">
        <v>3</v>
      </c>
      <c r="B175" s="2" t="s">
        <v>10</v>
      </c>
      <c r="C175" s="11">
        <f>+C176+C179+C181</f>
        <v>12255044</v>
      </c>
      <c r="D175" s="11">
        <f t="shared" ref="D175:O175" si="204">+D176+D179+D181</f>
        <v>10838047</v>
      </c>
      <c r="E175" s="11">
        <f t="shared" si="204"/>
        <v>0</v>
      </c>
      <c r="F175" s="11">
        <f t="shared" si="204"/>
        <v>1150152.68</v>
      </c>
      <c r="G175" s="11">
        <f t="shared" si="204"/>
        <v>0</v>
      </c>
      <c r="H175" s="11">
        <f t="shared" si="204"/>
        <v>0</v>
      </c>
      <c r="I175" s="11">
        <f t="shared" si="204"/>
        <v>1141143.27</v>
      </c>
      <c r="J175" s="11">
        <f t="shared" si="204"/>
        <v>54877.279999999999</v>
      </c>
      <c r="K175" s="11">
        <f t="shared" si="204"/>
        <v>0</v>
      </c>
      <c r="L175" s="11">
        <f t="shared" si="204"/>
        <v>0</v>
      </c>
      <c r="M175" s="11">
        <f t="shared" si="204"/>
        <v>0</v>
      </c>
      <c r="N175" s="11">
        <f t="shared" si="204"/>
        <v>2346173.23</v>
      </c>
      <c r="O175" s="11">
        <f t="shared" si="204"/>
        <v>8491873.7699999996</v>
      </c>
    </row>
    <row r="176" spans="1:20" s="3" customFormat="1" ht="30" x14ac:dyDescent="0.25">
      <c r="A176" s="13">
        <v>3.3</v>
      </c>
      <c r="B176" s="3" t="s">
        <v>33</v>
      </c>
      <c r="C176" s="11">
        <f>+C177+C178</f>
        <v>10600000</v>
      </c>
      <c r="D176" s="11">
        <f>+D177+D178</f>
        <v>9183003</v>
      </c>
      <c r="E176" s="11">
        <f t="shared" ref="E176:O176" si="205">+E177+E178</f>
        <v>0</v>
      </c>
      <c r="F176" s="11">
        <f t="shared" ref="F176:G176" si="206">+F177+F178</f>
        <v>1150152.68</v>
      </c>
      <c r="G176" s="11">
        <f t="shared" si="206"/>
        <v>0</v>
      </c>
      <c r="H176" s="11">
        <f t="shared" ref="H176:I176" si="207">+H177+H178</f>
        <v>0</v>
      </c>
      <c r="I176" s="11">
        <f t="shared" si="207"/>
        <v>1141143.27</v>
      </c>
      <c r="J176" s="11">
        <f t="shared" ref="J176:L176" si="208">+J177+J178</f>
        <v>54877.279999999999</v>
      </c>
      <c r="K176" s="11">
        <f t="shared" ref="K176" si="209">+K177+K178</f>
        <v>0</v>
      </c>
      <c r="L176" s="11">
        <f t="shared" si="208"/>
        <v>0</v>
      </c>
      <c r="M176" s="11">
        <f t="shared" ref="M176" si="210">+M177+M178</f>
        <v>0</v>
      </c>
      <c r="N176" s="11">
        <f t="shared" si="205"/>
        <v>2346173.23</v>
      </c>
      <c r="O176" s="11">
        <f t="shared" si="205"/>
        <v>6836829.7699999996</v>
      </c>
    </row>
    <row r="177" spans="1:17" ht="30" x14ac:dyDescent="0.25">
      <c r="A177" s="7" t="s">
        <v>121</v>
      </c>
      <c r="B177" s="4" t="s">
        <v>128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f t="shared" ref="N177:N178" si="211">+E177+F177+G177+H177+I177+J177+K177+L177+M177</f>
        <v>0</v>
      </c>
      <c r="O177" s="23">
        <f t="shared" ref="O177:O182" si="212">+D177-N177</f>
        <v>0</v>
      </c>
    </row>
    <row r="178" spans="1:17" ht="30" x14ac:dyDescent="0.25">
      <c r="A178" s="7" t="s">
        <v>123</v>
      </c>
      <c r="B178" s="4" t="s">
        <v>130</v>
      </c>
      <c r="C178" s="23">
        <v>10600000</v>
      </c>
      <c r="D178" s="21">
        <v>9183003</v>
      </c>
      <c r="E178" s="23">
        <v>0</v>
      </c>
      <c r="F178" s="23">
        <v>1150152.68</v>
      </c>
      <c r="G178" s="23">
        <v>0</v>
      </c>
      <c r="H178" s="21">
        <v>0</v>
      </c>
      <c r="I178" s="21">
        <v>1141143.27</v>
      </c>
      <c r="J178" s="21">
        <v>54877.279999999999</v>
      </c>
      <c r="K178" s="23">
        <v>0</v>
      </c>
      <c r="L178" s="23">
        <v>0</v>
      </c>
      <c r="M178" s="23">
        <v>0</v>
      </c>
      <c r="N178" s="23">
        <f t="shared" si="211"/>
        <v>2346173.23</v>
      </c>
      <c r="O178" s="23">
        <f t="shared" si="212"/>
        <v>6836829.7699999996</v>
      </c>
    </row>
    <row r="179" spans="1:17" s="3" customFormat="1" x14ac:dyDescent="0.25">
      <c r="A179" s="13">
        <v>3.4</v>
      </c>
      <c r="B179" s="3" t="s">
        <v>34</v>
      </c>
      <c r="C179" s="11">
        <f>+C180</f>
        <v>1000</v>
      </c>
      <c r="D179" s="11">
        <f>+D180</f>
        <v>1000</v>
      </c>
      <c r="E179" s="11">
        <f t="shared" ref="E179:O179" si="213">+E180</f>
        <v>0</v>
      </c>
      <c r="F179" s="11">
        <f t="shared" si="213"/>
        <v>0</v>
      </c>
      <c r="G179" s="11">
        <f t="shared" si="213"/>
        <v>0</v>
      </c>
      <c r="H179" s="11">
        <f t="shared" si="213"/>
        <v>0</v>
      </c>
      <c r="I179" s="11">
        <f t="shared" si="213"/>
        <v>0</v>
      </c>
      <c r="J179" s="11">
        <f t="shared" si="213"/>
        <v>0</v>
      </c>
      <c r="K179" s="11">
        <f t="shared" si="213"/>
        <v>0</v>
      </c>
      <c r="L179" s="11">
        <f t="shared" si="213"/>
        <v>0</v>
      </c>
      <c r="M179" s="11">
        <f t="shared" si="213"/>
        <v>0</v>
      </c>
      <c r="N179" s="11">
        <f t="shared" si="213"/>
        <v>0</v>
      </c>
      <c r="O179" s="11">
        <f t="shared" si="213"/>
        <v>1000</v>
      </c>
    </row>
    <row r="180" spans="1:17" x14ac:dyDescent="0.25">
      <c r="A180" s="7" t="s">
        <v>135</v>
      </c>
      <c r="B180" s="4" t="s">
        <v>136</v>
      </c>
      <c r="C180" s="23">
        <v>1000</v>
      </c>
      <c r="D180" s="23">
        <v>1000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f t="shared" ref="N180" si="214">+E180+F180+G180+H180+I180+J180+K180+L180+M180</f>
        <v>0</v>
      </c>
      <c r="O180" s="23">
        <f t="shared" si="212"/>
        <v>1000</v>
      </c>
    </row>
    <row r="181" spans="1:17" s="3" customFormat="1" ht="30" x14ac:dyDescent="0.25">
      <c r="A181" s="13">
        <v>3.5</v>
      </c>
      <c r="B181" s="3" t="s">
        <v>35</v>
      </c>
      <c r="C181" s="11">
        <f>+C182</f>
        <v>1654044</v>
      </c>
      <c r="D181" s="11">
        <f>+D182</f>
        <v>1654044</v>
      </c>
      <c r="E181" s="11">
        <f t="shared" ref="E181:O181" si="215">+E182</f>
        <v>0</v>
      </c>
      <c r="F181" s="11">
        <f t="shared" si="215"/>
        <v>0</v>
      </c>
      <c r="G181" s="11">
        <f t="shared" si="215"/>
        <v>0</v>
      </c>
      <c r="H181" s="11">
        <f t="shared" si="215"/>
        <v>0</v>
      </c>
      <c r="I181" s="11">
        <f t="shared" si="215"/>
        <v>0</v>
      </c>
      <c r="J181" s="11">
        <f t="shared" si="215"/>
        <v>0</v>
      </c>
      <c r="K181" s="11">
        <f t="shared" si="215"/>
        <v>0</v>
      </c>
      <c r="L181" s="11">
        <f t="shared" si="215"/>
        <v>0</v>
      </c>
      <c r="M181" s="11">
        <f t="shared" si="215"/>
        <v>0</v>
      </c>
      <c r="N181" s="11">
        <f t="shared" si="215"/>
        <v>0</v>
      </c>
      <c r="O181" s="11">
        <f t="shared" si="215"/>
        <v>1654044</v>
      </c>
    </row>
    <row r="182" spans="1:17" x14ac:dyDescent="0.25">
      <c r="A182" s="7" t="s">
        <v>137</v>
      </c>
      <c r="B182" s="4" t="s">
        <v>142</v>
      </c>
      <c r="C182" s="23">
        <v>1654044</v>
      </c>
      <c r="D182" s="23">
        <v>1654044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f t="shared" ref="N182" si="216">+E182+F182+G182+H182+I182+J182+K182+L182+M182</f>
        <v>0</v>
      </c>
      <c r="O182" s="23">
        <f t="shared" si="212"/>
        <v>1654044</v>
      </c>
    </row>
    <row r="183" spans="1:17" s="3" customFormat="1" ht="30" x14ac:dyDescent="0.25">
      <c r="A183" s="10">
        <v>4</v>
      </c>
      <c r="B183" s="2" t="s">
        <v>37</v>
      </c>
      <c r="C183" s="11">
        <f>+C184</f>
        <v>2287377</v>
      </c>
      <c r="D183" s="11">
        <f t="shared" ref="D183:O183" si="217">+D184</f>
        <v>2287377</v>
      </c>
      <c r="E183" s="11">
        <f t="shared" si="217"/>
        <v>0</v>
      </c>
      <c r="F183" s="11">
        <f t="shared" si="217"/>
        <v>0</v>
      </c>
      <c r="G183" s="11">
        <f t="shared" si="217"/>
        <v>0</v>
      </c>
      <c r="H183" s="11">
        <f t="shared" si="217"/>
        <v>0</v>
      </c>
      <c r="I183" s="11">
        <f t="shared" si="217"/>
        <v>0</v>
      </c>
      <c r="J183" s="11">
        <f t="shared" si="217"/>
        <v>375000</v>
      </c>
      <c r="K183" s="11">
        <f t="shared" si="217"/>
        <v>0</v>
      </c>
      <c r="L183" s="11">
        <f t="shared" si="217"/>
        <v>0</v>
      </c>
      <c r="M183" s="11">
        <f t="shared" si="217"/>
        <v>0</v>
      </c>
      <c r="N183" s="11">
        <f t="shared" si="217"/>
        <v>375000</v>
      </c>
      <c r="O183" s="11">
        <f t="shared" si="217"/>
        <v>1912377</v>
      </c>
    </row>
    <row r="184" spans="1:17" s="3" customFormat="1" x14ac:dyDescent="0.25">
      <c r="A184" s="13">
        <v>4.4000000000000004</v>
      </c>
      <c r="B184" s="3" t="s">
        <v>17</v>
      </c>
      <c r="C184" s="11">
        <f>+C185+C186</f>
        <v>2287377</v>
      </c>
      <c r="D184" s="11">
        <f t="shared" ref="D184:O184" si="218">+D185+D186</f>
        <v>2287377</v>
      </c>
      <c r="E184" s="11">
        <f t="shared" si="218"/>
        <v>0</v>
      </c>
      <c r="F184" s="11">
        <f t="shared" si="218"/>
        <v>0</v>
      </c>
      <c r="G184" s="11">
        <f t="shared" si="218"/>
        <v>0</v>
      </c>
      <c r="H184" s="11">
        <f t="shared" si="218"/>
        <v>0</v>
      </c>
      <c r="I184" s="11">
        <f t="shared" si="218"/>
        <v>0</v>
      </c>
      <c r="J184" s="11">
        <f t="shared" si="218"/>
        <v>375000</v>
      </c>
      <c r="K184" s="11">
        <f t="shared" si="218"/>
        <v>0</v>
      </c>
      <c r="L184" s="11">
        <f t="shared" si="218"/>
        <v>0</v>
      </c>
      <c r="M184" s="11">
        <f t="shared" si="218"/>
        <v>0</v>
      </c>
      <c r="N184" s="11">
        <f t="shared" si="218"/>
        <v>375000</v>
      </c>
      <c r="O184" s="11">
        <f t="shared" si="218"/>
        <v>1912377</v>
      </c>
    </row>
    <row r="185" spans="1:17" x14ac:dyDescent="0.25">
      <c r="A185" s="7" t="s">
        <v>169</v>
      </c>
      <c r="B185" s="4" t="s">
        <v>173</v>
      </c>
      <c r="C185" s="23">
        <v>1000000</v>
      </c>
      <c r="D185" s="23">
        <v>1000000</v>
      </c>
      <c r="E185" s="23">
        <v>0</v>
      </c>
      <c r="F185" s="23">
        <v>0</v>
      </c>
      <c r="G185" s="23">
        <v>0</v>
      </c>
      <c r="H185" s="21">
        <v>0</v>
      </c>
      <c r="I185" s="21">
        <v>0</v>
      </c>
      <c r="J185" s="21">
        <v>375000</v>
      </c>
      <c r="K185" s="23">
        <v>0</v>
      </c>
      <c r="L185" s="23">
        <v>0</v>
      </c>
      <c r="M185" s="23">
        <v>0</v>
      </c>
      <c r="N185" s="23">
        <f t="shared" ref="N185:N186" si="219">+E185+F185+G185+H185+I185+J185+K185+L185+M185</f>
        <v>375000</v>
      </c>
      <c r="O185" s="23">
        <f t="shared" ref="O185:O186" si="220">+D185-N185</f>
        <v>625000</v>
      </c>
    </row>
    <row r="186" spans="1:17" ht="30" x14ac:dyDescent="0.25">
      <c r="A186" s="7" t="s">
        <v>170</v>
      </c>
      <c r="B186" s="4" t="s">
        <v>174</v>
      </c>
      <c r="C186" s="23">
        <v>1287377</v>
      </c>
      <c r="D186" s="23">
        <v>1287377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f t="shared" si="219"/>
        <v>0</v>
      </c>
      <c r="O186" s="23">
        <f t="shared" si="220"/>
        <v>1287377</v>
      </c>
    </row>
    <row r="187" spans="1:17" s="3" customFormat="1" x14ac:dyDescent="0.25">
      <c r="A187" s="9"/>
      <c r="B187" s="4"/>
      <c r="C187" s="23"/>
      <c r="D187" s="36"/>
      <c r="E187" s="36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1:17" s="17" customFormat="1" ht="19.5" customHeight="1" x14ac:dyDescent="0.25">
      <c r="A188" s="39" t="s">
        <v>43</v>
      </c>
      <c r="B188" s="39"/>
      <c r="C188" s="37">
        <f t="shared" ref="C188:E188" si="221">+C189+C192+C215+C241+C255</f>
        <v>104275043</v>
      </c>
      <c r="D188" s="37">
        <f t="shared" ref="D188" si="222">+D189+D192+D215+D241+D255</f>
        <v>107672326</v>
      </c>
      <c r="E188" s="37">
        <f t="shared" si="221"/>
        <v>5556187.7300000004</v>
      </c>
      <c r="F188" s="37">
        <f t="shared" ref="F188:G188" si="223">+F189+F192+F215+F241+F255</f>
        <v>7916140.3300000001</v>
      </c>
      <c r="G188" s="37">
        <f t="shared" si="223"/>
        <v>7011021.5200000005</v>
      </c>
      <c r="H188" s="37">
        <f t="shared" ref="H188:I188" si="224">+H189+H192+H215+H241+H255</f>
        <v>6970949.5199999996</v>
      </c>
      <c r="I188" s="37">
        <f t="shared" si="224"/>
        <v>7763528.7999999998</v>
      </c>
      <c r="J188" s="37">
        <f t="shared" ref="J188:L188" si="225">+J189+J192+J215+J241+J255</f>
        <v>7444895.5999999996</v>
      </c>
      <c r="K188" s="37">
        <f t="shared" ref="K188" si="226">+K189+K192+K215+K241+K255</f>
        <v>0</v>
      </c>
      <c r="L188" s="37">
        <f t="shared" si="225"/>
        <v>0</v>
      </c>
      <c r="M188" s="37">
        <f t="shared" ref="M188" si="227">+M189+M192+M215+M241+M255</f>
        <v>0</v>
      </c>
      <c r="N188" s="37">
        <f>+N189+N192+N215+N241+N255</f>
        <v>42662723.500000007</v>
      </c>
      <c r="O188" s="37">
        <f>+O189+O192+O215+O241+O255</f>
        <v>65009602.499999993</v>
      </c>
      <c r="P188" s="16"/>
      <c r="Q188" s="20"/>
    </row>
    <row r="189" spans="1:17" x14ac:dyDescent="0.25">
      <c r="A189" s="10">
        <v>1</v>
      </c>
      <c r="B189" s="2" t="s">
        <v>1</v>
      </c>
      <c r="C189" s="11">
        <f>+C190</f>
        <v>2600043</v>
      </c>
      <c r="D189" s="11">
        <f>+D190</f>
        <v>3000000</v>
      </c>
      <c r="E189" s="11">
        <f t="shared" ref="E189:O189" si="228">+E190</f>
        <v>268606.86</v>
      </c>
      <c r="F189" s="11">
        <f t="shared" si="228"/>
        <v>165373.82999999999</v>
      </c>
      <c r="G189" s="11">
        <f t="shared" si="228"/>
        <v>307472.43</v>
      </c>
      <c r="H189" s="11">
        <f t="shared" si="228"/>
        <v>181983.57</v>
      </c>
      <c r="I189" s="11">
        <f t="shared" si="228"/>
        <v>0</v>
      </c>
      <c r="J189" s="11">
        <f t="shared" si="228"/>
        <v>0</v>
      </c>
      <c r="K189" s="11">
        <f t="shared" si="228"/>
        <v>0</v>
      </c>
      <c r="L189" s="11">
        <f t="shared" si="228"/>
        <v>0</v>
      </c>
      <c r="M189" s="11">
        <f t="shared" si="228"/>
        <v>0</v>
      </c>
      <c r="N189" s="11">
        <f t="shared" si="228"/>
        <v>923436.69</v>
      </c>
      <c r="O189" s="11">
        <f t="shared" si="228"/>
        <v>2076563.31</v>
      </c>
      <c r="P189" s="18"/>
    </row>
    <row r="190" spans="1:17" s="3" customFormat="1" x14ac:dyDescent="0.25">
      <c r="A190" s="13" t="s">
        <v>281</v>
      </c>
      <c r="B190" s="3" t="s">
        <v>284</v>
      </c>
      <c r="C190" s="11">
        <f>+C191</f>
        <v>2600043</v>
      </c>
      <c r="D190" s="11">
        <f>+D191</f>
        <v>3000000</v>
      </c>
      <c r="E190" s="11">
        <f t="shared" ref="E190:O190" si="229">+E191</f>
        <v>268606.86</v>
      </c>
      <c r="F190" s="11">
        <f t="shared" si="229"/>
        <v>165373.82999999999</v>
      </c>
      <c r="G190" s="11">
        <f t="shared" si="229"/>
        <v>307472.43</v>
      </c>
      <c r="H190" s="11">
        <f t="shared" si="229"/>
        <v>181983.57</v>
      </c>
      <c r="I190" s="11">
        <f t="shared" si="229"/>
        <v>0</v>
      </c>
      <c r="J190" s="11">
        <f t="shared" si="229"/>
        <v>0</v>
      </c>
      <c r="K190" s="11">
        <f t="shared" si="229"/>
        <v>0</v>
      </c>
      <c r="L190" s="11">
        <f t="shared" si="229"/>
        <v>0</v>
      </c>
      <c r="M190" s="11">
        <f t="shared" si="229"/>
        <v>0</v>
      </c>
      <c r="N190" s="11">
        <f t="shared" si="229"/>
        <v>923436.69</v>
      </c>
      <c r="O190" s="11">
        <f t="shared" si="229"/>
        <v>2076563.31</v>
      </c>
    </row>
    <row r="191" spans="1:17" x14ac:dyDescent="0.25">
      <c r="A191" s="7" t="s">
        <v>282</v>
      </c>
      <c r="B191" s="4" t="s">
        <v>283</v>
      </c>
      <c r="C191" s="23">
        <v>2600043</v>
      </c>
      <c r="D191" s="23">
        <v>3000000</v>
      </c>
      <c r="E191" s="23">
        <v>268606.86</v>
      </c>
      <c r="F191" s="23">
        <v>165373.82999999999</v>
      </c>
      <c r="G191" s="23">
        <v>307472.43</v>
      </c>
      <c r="H191" s="21">
        <v>181983.57</v>
      </c>
      <c r="I191" s="21">
        <v>0</v>
      </c>
      <c r="J191" s="21">
        <v>0</v>
      </c>
      <c r="K191" s="23">
        <v>0</v>
      </c>
      <c r="L191" s="23">
        <v>0</v>
      </c>
      <c r="M191" s="23">
        <v>0</v>
      </c>
      <c r="N191" s="23">
        <f t="shared" ref="N191" si="230">+E191+F191+G191+H191+I191+J191+K191+L191+M191</f>
        <v>923436.69</v>
      </c>
      <c r="O191" s="23">
        <f t="shared" ref="O191" si="231">+D191-N191</f>
        <v>2076563.31</v>
      </c>
    </row>
    <row r="192" spans="1:17" s="3" customFormat="1" x14ac:dyDescent="0.25">
      <c r="A192" s="10">
        <v>2</v>
      </c>
      <c r="B192" s="2" t="s">
        <v>6</v>
      </c>
      <c r="C192" s="11">
        <f>+C193+C199+C204+C208+C206+C211</f>
        <v>10685000</v>
      </c>
      <c r="D192" s="11">
        <f>+D193+D199+D204+D208+D206+D211</f>
        <v>11020000</v>
      </c>
      <c r="E192" s="11">
        <f t="shared" ref="E192:O192" si="232">+E193+E199+E204+E208+E206+E211</f>
        <v>570137.72</v>
      </c>
      <c r="F192" s="11">
        <f t="shared" ref="F192:G192" si="233">+F193+F199+F204+F208+F206+F211</f>
        <v>347628.22</v>
      </c>
      <c r="G192" s="11">
        <f t="shared" si="233"/>
        <v>562966.02</v>
      </c>
      <c r="H192" s="11">
        <f t="shared" ref="H192:I192" si="234">+H193+H199+H204+H208+H206+H211</f>
        <v>669898.8899999999</v>
      </c>
      <c r="I192" s="11">
        <f t="shared" si="234"/>
        <v>370067.56999999995</v>
      </c>
      <c r="J192" s="11">
        <f t="shared" ref="J192:L192" si="235">+J193+J199+J204+J208+J206+J211</f>
        <v>834314.81</v>
      </c>
      <c r="K192" s="11">
        <f t="shared" ref="K192" si="236">+K193+K199+K204+K208+K206+K211</f>
        <v>0</v>
      </c>
      <c r="L192" s="11">
        <f t="shared" si="235"/>
        <v>0</v>
      </c>
      <c r="M192" s="11">
        <f t="shared" ref="M192" si="237">+M193+M199+M204+M208+M206+M211</f>
        <v>0</v>
      </c>
      <c r="N192" s="11">
        <f t="shared" si="232"/>
        <v>3355013.2299999995</v>
      </c>
      <c r="O192" s="11">
        <f t="shared" si="232"/>
        <v>7664986.7700000005</v>
      </c>
    </row>
    <row r="193" spans="1:15" s="3" customFormat="1" ht="30" x14ac:dyDescent="0.25">
      <c r="A193" s="9">
        <v>2.1</v>
      </c>
      <c r="B193" s="3" t="s">
        <v>49</v>
      </c>
      <c r="C193" s="11">
        <f>+C194+C195+C196+C198+C197</f>
        <v>310000</v>
      </c>
      <c r="D193" s="11">
        <f>+D194+D195+D196+D198+D197</f>
        <v>645000</v>
      </c>
      <c r="E193" s="11">
        <f t="shared" ref="E193:O193" si="238">+E194+E195+E196+E198+E197</f>
        <v>0</v>
      </c>
      <c r="F193" s="11">
        <f t="shared" ref="F193:G193" si="239">+F194+F195+F196+F198+F197</f>
        <v>27911.8</v>
      </c>
      <c r="G193" s="11">
        <f t="shared" si="239"/>
        <v>138217.13</v>
      </c>
      <c r="H193" s="11">
        <f t="shared" ref="H193:I193" si="240">+H194+H195+H196+H198+H197</f>
        <v>0</v>
      </c>
      <c r="I193" s="11">
        <f t="shared" si="240"/>
        <v>48529.85</v>
      </c>
      <c r="J193" s="11">
        <f t="shared" ref="J193:L193" si="241">+J194+J195+J196+J198+J197</f>
        <v>3755.62</v>
      </c>
      <c r="K193" s="11">
        <f t="shared" ref="K193" si="242">+K194+K195+K196+K198+K197</f>
        <v>0</v>
      </c>
      <c r="L193" s="11">
        <f t="shared" si="241"/>
        <v>0</v>
      </c>
      <c r="M193" s="11">
        <f t="shared" ref="M193" si="243">+M194+M195+M196+M198+M197</f>
        <v>0</v>
      </c>
      <c r="N193" s="11">
        <f t="shared" si="238"/>
        <v>218414.39999999997</v>
      </c>
      <c r="O193" s="11">
        <f t="shared" si="238"/>
        <v>426585.59999999998</v>
      </c>
    </row>
    <row r="194" spans="1:15" x14ac:dyDescent="0.25">
      <c r="A194" s="7" t="s">
        <v>76</v>
      </c>
      <c r="B194" s="4" t="s">
        <v>81</v>
      </c>
      <c r="C194" s="23">
        <v>80000</v>
      </c>
      <c r="D194" s="23">
        <v>300000</v>
      </c>
      <c r="E194" s="23">
        <v>0</v>
      </c>
      <c r="F194" s="23">
        <v>1951</v>
      </c>
      <c r="G194" s="23">
        <v>82722.73</v>
      </c>
      <c r="H194" s="21">
        <v>0</v>
      </c>
      <c r="I194" s="21">
        <v>48529.85</v>
      </c>
      <c r="J194" s="21">
        <v>0</v>
      </c>
      <c r="K194" s="23">
        <v>0</v>
      </c>
      <c r="L194" s="23">
        <v>0</v>
      </c>
      <c r="M194" s="23">
        <v>0</v>
      </c>
      <c r="N194" s="23">
        <f t="shared" ref="N194:N198" si="244">+E194+F194+G194+H194+I194+J194+K194+L194+M194</f>
        <v>133203.57999999999</v>
      </c>
      <c r="O194" s="23">
        <f t="shared" ref="O194:O198" si="245">+D194-N194</f>
        <v>166796.42000000001</v>
      </c>
    </row>
    <row r="195" spans="1:15" x14ac:dyDescent="0.25">
      <c r="A195" s="7" t="s">
        <v>77</v>
      </c>
      <c r="B195" s="4" t="s">
        <v>82</v>
      </c>
      <c r="C195" s="23">
        <v>185000</v>
      </c>
      <c r="D195" s="23">
        <v>300000</v>
      </c>
      <c r="E195" s="23">
        <v>0</v>
      </c>
      <c r="F195" s="23">
        <v>25960.799999999999</v>
      </c>
      <c r="G195" s="23">
        <v>55494.400000000001</v>
      </c>
      <c r="H195" s="21">
        <v>0</v>
      </c>
      <c r="I195" s="21">
        <v>0</v>
      </c>
      <c r="J195" s="21">
        <v>3755.62</v>
      </c>
      <c r="K195" s="23">
        <v>0</v>
      </c>
      <c r="L195" s="23">
        <v>0</v>
      </c>
      <c r="M195" s="23">
        <v>0</v>
      </c>
      <c r="N195" s="23">
        <f t="shared" si="244"/>
        <v>85210.819999999992</v>
      </c>
      <c r="O195" s="23">
        <f t="shared" si="245"/>
        <v>214789.18</v>
      </c>
    </row>
    <row r="196" spans="1:15" ht="30" x14ac:dyDescent="0.25">
      <c r="A196" s="7" t="s">
        <v>78</v>
      </c>
      <c r="B196" s="4" t="s">
        <v>83</v>
      </c>
      <c r="C196" s="23">
        <v>45000</v>
      </c>
      <c r="D196" s="23">
        <v>45000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f t="shared" si="244"/>
        <v>0</v>
      </c>
      <c r="O196" s="23">
        <f t="shared" si="245"/>
        <v>45000</v>
      </c>
    </row>
    <row r="197" spans="1:15" x14ac:dyDescent="0.25">
      <c r="A197" s="7" t="s">
        <v>79</v>
      </c>
      <c r="B197" s="4" t="s">
        <v>84</v>
      </c>
      <c r="C197" s="23">
        <v>0</v>
      </c>
      <c r="D197" s="23">
        <v>0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f t="shared" si="244"/>
        <v>0</v>
      </c>
      <c r="O197" s="23">
        <f t="shared" si="245"/>
        <v>0</v>
      </c>
    </row>
    <row r="198" spans="1:15" x14ac:dyDescent="0.25">
      <c r="A198" s="7" t="s">
        <v>80</v>
      </c>
      <c r="B198" s="4" t="s">
        <v>85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f t="shared" si="244"/>
        <v>0</v>
      </c>
      <c r="O198" s="23">
        <f t="shared" si="245"/>
        <v>0</v>
      </c>
    </row>
    <row r="199" spans="1:15" s="3" customFormat="1" ht="30" x14ac:dyDescent="0.25">
      <c r="A199" s="13">
        <v>2.4</v>
      </c>
      <c r="B199" s="3" t="s">
        <v>29</v>
      </c>
      <c r="C199" s="11">
        <f>+C203+C200+C201+C202</f>
        <v>2500000</v>
      </c>
      <c r="D199" s="11">
        <f>+D203+D200+D201+D202</f>
        <v>2500000</v>
      </c>
      <c r="E199" s="11">
        <f t="shared" ref="E199:O199" si="246">+E203+E200+E201+E202</f>
        <v>0</v>
      </c>
      <c r="F199" s="11">
        <f t="shared" ref="F199:G199" si="247">+F203+F200+F201+F202</f>
        <v>0</v>
      </c>
      <c r="G199" s="11">
        <f t="shared" si="247"/>
        <v>0</v>
      </c>
      <c r="H199" s="11">
        <f t="shared" ref="H199:I199" si="248">+H203+H200+H201+H202</f>
        <v>0</v>
      </c>
      <c r="I199" s="11">
        <f t="shared" si="248"/>
        <v>0</v>
      </c>
      <c r="J199" s="11">
        <f t="shared" ref="J199:L199" si="249">+J203+J200+J201+J202</f>
        <v>400000</v>
      </c>
      <c r="K199" s="11">
        <f t="shared" ref="K199" si="250">+K203+K200+K201+K202</f>
        <v>0</v>
      </c>
      <c r="L199" s="11">
        <f t="shared" si="249"/>
        <v>0</v>
      </c>
      <c r="M199" s="11">
        <f t="shared" ref="M199" si="251">+M203+M200+M201+M202</f>
        <v>0</v>
      </c>
      <c r="N199" s="11">
        <f t="shared" si="246"/>
        <v>400000</v>
      </c>
      <c r="O199" s="11">
        <f t="shared" si="246"/>
        <v>2100000</v>
      </c>
    </row>
    <row r="200" spans="1:15" x14ac:dyDescent="0.25">
      <c r="A200" s="7" t="s">
        <v>88</v>
      </c>
      <c r="B200" s="4" t="s">
        <v>90</v>
      </c>
      <c r="C200" s="23">
        <v>2500000</v>
      </c>
      <c r="D200" s="23">
        <v>2500000</v>
      </c>
      <c r="E200" s="23">
        <v>0</v>
      </c>
      <c r="F200" s="23">
        <v>0</v>
      </c>
      <c r="G200" s="23">
        <v>0</v>
      </c>
      <c r="H200" s="21">
        <v>0</v>
      </c>
      <c r="I200" s="21">
        <v>0</v>
      </c>
      <c r="J200" s="21">
        <v>400000</v>
      </c>
      <c r="K200" s="23">
        <v>0</v>
      </c>
      <c r="L200" s="23">
        <v>0</v>
      </c>
      <c r="M200" s="23">
        <v>0</v>
      </c>
      <c r="N200" s="23">
        <f t="shared" ref="N200:N203" si="252">+E200+F200+G200+H200+I200+J200+K200+L200+M200</f>
        <v>400000</v>
      </c>
      <c r="O200" s="23">
        <f t="shared" ref="O200:O203" si="253">+D200-N200</f>
        <v>2100000</v>
      </c>
    </row>
    <row r="201" spans="1:15" x14ac:dyDescent="0.25">
      <c r="A201" s="7" t="s">
        <v>220</v>
      </c>
      <c r="B201" s="4" t="s">
        <v>235</v>
      </c>
      <c r="C201" s="23">
        <v>0</v>
      </c>
      <c r="D201" s="23">
        <v>0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f t="shared" si="252"/>
        <v>0</v>
      </c>
      <c r="O201" s="23">
        <f t="shared" si="253"/>
        <v>0</v>
      </c>
    </row>
    <row r="202" spans="1:15" x14ac:dyDescent="0.25">
      <c r="A202" s="7" t="s">
        <v>221</v>
      </c>
      <c r="B202" s="4" t="s">
        <v>236</v>
      </c>
      <c r="C202" s="23">
        <v>0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f t="shared" si="252"/>
        <v>0</v>
      </c>
      <c r="O202" s="23">
        <f t="shared" si="253"/>
        <v>0</v>
      </c>
    </row>
    <row r="203" spans="1:15" ht="30" x14ac:dyDescent="0.25">
      <c r="A203" s="7" t="s">
        <v>89</v>
      </c>
      <c r="B203" s="4" t="s">
        <v>91</v>
      </c>
      <c r="C203" s="23">
        <v>0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f t="shared" si="252"/>
        <v>0</v>
      </c>
      <c r="O203" s="23">
        <f t="shared" si="253"/>
        <v>0</v>
      </c>
    </row>
    <row r="204" spans="1:15" s="3" customFormat="1" x14ac:dyDescent="0.25">
      <c r="A204" s="13">
        <v>2.6</v>
      </c>
      <c r="B204" s="3" t="s">
        <v>8</v>
      </c>
      <c r="C204" s="11">
        <f>+C205</f>
        <v>7450000</v>
      </c>
      <c r="D204" s="11">
        <f>+D205</f>
        <v>7450000</v>
      </c>
      <c r="E204" s="11">
        <f t="shared" ref="E204:O204" si="254">+E205</f>
        <v>570137.72</v>
      </c>
      <c r="F204" s="11">
        <f t="shared" si="254"/>
        <v>319716.42</v>
      </c>
      <c r="G204" s="11">
        <f t="shared" si="254"/>
        <v>424748.89</v>
      </c>
      <c r="H204" s="11">
        <f t="shared" si="254"/>
        <v>592938.68999999994</v>
      </c>
      <c r="I204" s="11">
        <f t="shared" si="254"/>
        <v>321537.71999999997</v>
      </c>
      <c r="J204" s="11">
        <f t="shared" si="254"/>
        <v>430559.19</v>
      </c>
      <c r="K204" s="11">
        <f t="shared" si="254"/>
        <v>0</v>
      </c>
      <c r="L204" s="11">
        <f t="shared" si="254"/>
        <v>0</v>
      </c>
      <c r="M204" s="11">
        <f t="shared" si="254"/>
        <v>0</v>
      </c>
      <c r="N204" s="11">
        <f t="shared" si="254"/>
        <v>2659638.6299999994</v>
      </c>
      <c r="O204" s="11">
        <f t="shared" si="254"/>
        <v>4790361.370000001</v>
      </c>
    </row>
    <row r="205" spans="1:15" x14ac:dyDescent="0.25">
      <c r="A205" s="7" t="s">
        <v>94</v>
      </c>
      <c r="B205" s="4" t="s">
        <v>8</v>
      </c>
      <c r="C205" s="23">
        <v>7450000</v>
      </c>
      <c r="D205" s="21">
        <v>7450000</v>
      </c>
      <c r="E205" s="23">
        <v>570137.72</v>
      </c>
      <c r="F205" s="23">
        <v>319716.42</v>
      </c>
      <c r="G205" s="23">
        <v>424748.89</v>
      </c>
      <c r="H205" s="21">
        <v>592938.68999999994</v>
      </c>
      <c r="I205" s="21">
        <v>321537.71999999997</v>
      </c>
      <c r="J205" s="21">
        <v>430559.19</v>
      </c>
      <c r="K205" s="23">
        <v>0</v>
      </c>
      <c r="L205" s="23">
        <v>0</v>
      </c>
      <c r="M205" s="23">
        <v>0</v>
      </c>
      <c r="N205" s="23">
        <f t="shared" ref="N205" si="255">+E205+F205+G205+H205+I205+J205+K205+L205+M205</f>
        <v>2659638.6299999994</v>
      </c>
      <c r="O205" s="23">
        <f t="shared" ref="O205" si="256">+D205-N205</f>
        <v>4790361.370000001</v>
      </c>
    </row>
    <row r="206" spans="1:15" s="3" customFormat="1" ht="30" x14ac:dyDescent="0.25">
      <c r="A206" s="13" t="s">
        <v>237</v>
      </c>
      <c r="B206" s="3" t="s">
        <v>31</v>
      </c>
      <c r="C206" s="11">
        <f t="shared" ref="C206:M206" si="257">+C207</f>
        <v>50000</v>
      </c>
      <c r="D206" s="11">
        <f t="shared" si="257"/>
        <v>50000</v>
      </c>
      <c r="E206" s="11">
        <f t="shared" si="257"/>
        <v>0</v>
      </c>
      <c r="F206" s="11">
        <f t="shared" si="257"/>
        <v>0</v>
      </c>
      <c r="G206" s="11">
        <f t="shared" si="257"/>
        <v>0</v>
      </c>
      <c r="H206" s="11">
        <f t="shared" si="257"/>
        <v>0</v>
      </c>
      <c r="I206" s="11">
        <f t="shared" si="257"/>
        <v>0</v>
      </c>
      <c r="J206" s="11">
        <f t="shared" si="257"/>
        <v>0</v>
      </c>
      <c r="K206" s="11">
        <f t="shared" si="257"/>
        <v>0</v>
      </c>
      <c r="L206" s="11">
        <f t="shared" si="257"/>
        <v>0</v>
      </c>
      <c r="M206" s="11">
        <f t="shared" si="257"/>
        <v>0</v>
      </c>
      <c r="N206" s="11">
        <f t="shared" ref="N206:O206" si="258">+N207</f>
        <v>0</v>
      </c>
      <c r="O206" s="11">
        <f t="shared" si="258"/>
        <v>50000</v>
      </c>
    </row>
    <row r="207" spans="1:15" x14ac:dyDescent="0.25">
      <c r="A207" s="7" t="s">
        <v>95</v>
      </c>
      <c r="B207" s="4" t="s">
        <v>98</v>
      </c>
      <c r="C207" s="23">
        <v>50000</v>
      </c>
      <c r="D207" s="21">
        <v>50000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f t="shared" ref="N207" si="259">+E207+F207+G207+H207+I207+J207+K207+L207+M207</f>
        <v>0</v>
      </c>
      <c r="O207" s="23">
        <f t="shared" ref="O207" si="260">+D207-N207</f>
        <v>50000</v>
      </c>
    </row>
    <row r="208" spans="1:15" s="3" customFormat="1" x14ac:dyDescent="0.25">
      <c r="A208" s="13">
        <v>2.8</v>
      </c>
      <c r="B208" s="3" t="s">
        <v>9</v>
      </c>
      <c r="C208" s="11">
        <f>+C210+C209</f>
        <v>360000</v>
      </c>
      <c r="D208" s="11">
        <f>+D210+D209</f>
        <v>360000</v>
      </c>
      <c r="E208" s="11">
        <f t="shared" ref="E208:O208" si="261">+E210+E209</f>
        <v>0</v>
      </c>
      <c r="F208" s="11">
        <f t="shared" ref="F208:G208" si="262">+F210+F209</f>
        <v>0</v>
      </c>
      <c r="G208" s="11">
        <f t="shared" si="262"/>
        <v>0</v>
      </c>
      <c r="H208" s="11">
        <f t="shared" ref="H208:I208" si="263">+H210+H209</f>
        <v>76960.2</v>
      </c>
      <c r="I208" s="11">
        <f t="shared" si="263"/>
        <v>0</v>
      </c>
      <c r="J208" s="11">
        <f t="shared" ref="J208:L208" si="264">+J210+J209</f>
        <v>0</v>
      </c>
      <c r="K208" s="11">
        <f t="shared" ref="K208" si="265">+K210+K209</f>
        <v>0</v>
      </c>
      <c r="L208" s="11">
        <f t="shared" si="264"/>
        <v>0</v>
      </c>
      <c r="M208" s="11">
        <f t="shared" ref="M208" si="266">+M210+M209</f>
        <v>0</v>
      </c>
      <c r="N208" s="11">
        <f t="shared" si="261"/>
        <v>76960.2</v>
      </c>
      <c r="O208" s="11">
        <f t="shared" si="261"/>
        <v>283039.8</v>
      </c>
    </row>
    <row r="209" spans="1:15" x14ac:dyDescent="0.25">
      <c r="A209" s="7" t="s">
        <v>238</v>
      </c>
      <c r="B209" s="4" t="s">
        <v>239</v>
      </c>
      <c r="C209" s="23">
        <v>0</v>
      </c>
      <c r="D209" s="23">
        <v>0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f t="shared" ref="N209:N210" si="267">+E209+F209+G209+H209+I209+J209+K209+L209+M209</f>
        <v>0</v>
      </c>
      <c r="O209" s="23">
        <f t="shared" ref="O209:O210" si="268">+D209-N209</f>
        <v>0</v>
      </c>
    </row>
    <row r="210" spans="1:15" x14ac:dyDescent="0.25">
      <c r="A210" s="7" t="s">
        <v>101</v>
      </c>
      <c r="B210" s="4" t="s">
        <v>103</v>
      </c>
      <c r="C210" s="23">
        <v>360000</v>
      </c>
      <c r="D210" s="21">
        <v>360000</v>
      </c>
      <c r="E210" s="23">
        <v>0</v>
      </c>
      <c r="F210" s="23">
        <v>0</v>
      </c>
      <c r="G210" s="23">
        <v>0</v>
      </c>
      <c r="H210" s="21">
        <v>76960.2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f t="shared" si="267"/>
        <v>76960.2</v>
      </c>
      <c r="O210" s="23">
        <f t="shared" si="268"/>
        <v>283039.8</v>
      </c>
    </row>
    <row r="211" spans="1:15" s="3" customFormat="1" x14ac:dyDescent="0.25">
      <c r="A211" s="13" t="s">
        <v>240</v>
      </c>
      <c r="B211" s="5" t="s">
        <v>241</v>
      </c>
      <c r="C211" s="11">
        <f>+C213+C212+C214</f>
        <v>15000</v>
      </c>
      <c r="D211" s="11">
        <f>+D213+D212+D214</f>
        <v>15000</v>
      </c>
      <c r="E211" s="11">
        <f t="shared" ref="E211:O211" si="269">+E213+E212+E214</f>
        <v>0</v>
      </c>
      <c r="F211" s="11">
        <f t="shared" ref="F211:G211" si="270">+F213+F212+F214</f>
        <v>0</v>
      </c>
      <c r="G211" s="11">
        <f t="shared" si="270"/>
        <v>0</v>
      </c>
      <c r="H211" s="11">
        <f t="shared" ref="H211:I211" si="271">+H213+H212+H214</f>
        <v>0</v>
      </c>
      <c r="I211" s="11">
        <f t="shared" si="271"/>
        <v>0</v>
      </c>
      <c r="J211" s="11">
        <f t="shared" ref="J211:L211" si="272">+J213+J212+J214</f>
        <v>0</v>
      </c>
      <c r="K211" s="11">
        <f t="shared" ref="K211" si="273">+K213+K212+K214</f>
        <v>0</v>
      </c>
      <c r="L211" s="11">
        <f t="shared" si="272"/>
        <v>0</v>
      </c>
      <c r="M211" s="11">
        <f t="shared" ref="M211" si="274">+M213+M212+M214</f>
        <v>0</v>
      </c>
      <c r="N211" s="11">
        <f t="shared" si="269"/>
        <v>0</v>
      </c>
      <c r="O211" s="11">
        <f t="shared" si="269"/>
        <v>15000</v>
      </c>
    </row>
    <row r="212" spans="1:15" x14ac:dyDescent="0.25">
      <c r="A212" s="7" t="s">
        <v>105</v>
      </c>
      <c r="B212" s="5" t="s">
        <v>242</v>
      </c>
      <c r="C212" s="23">
        <v>15000</v>
      </c>
      <c r="D212" s="23">
        <v>15000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f t="shared" ref="N212:N214" si="275">+E212+F212+G212+H212+I212+J212+K212+L212+M212</f>
        <v>0</v>
      </c>
      <c r="O212" s="23">
        <f t="shared" ref="O212:O214" si="276">+D212-N212</f>
        <v>15000</v>
      </c>
    </row>
    <row r="213" spans="1:15" x14ac:dyDescent="0.25">
      <c r="A213" s="7" t="s">
        <v>106</v>
      </c>
      <c r="B213" s="5" t="s">
        <v>243</v>
      </c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f t="shared" si="275"/>
        <v>0</v>
      </c>
      <c r="O213" s="23">
        <f t="shared" si="276"/>
        <v>0</v>
      </c>
    </row>
    <row r="214" spans="1:15" ht="45" x14ac:dyDescent="0.25">
      <c r="A214" s="7" t="s">
        <v>107</v>
      </c>
      <c r="B214" s="5" t="s">
        <v>244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f t="shared" si="275"/>
        <v>0</v>
      </c>
      <c r="O214" s="23">
        <f t="shared" si="276"/>
        <v>0</v>
      </c>
    </row>
    <row r="215" spans="1:15" s="3" customFormat="1" x14ac:dyDescent="0.25">
      <c r="A215" s="10">
        <v>3</v>
      </c>
      <c r="B215" s="2" t="s">
        <v>10</v>
      </c>
      <c r="C215" s="11">
        <f t="shared" ref="C215:O215" si="277">+C216+C221+C226+C228+C238+C236+C219</f>
        <v>79656000</v>
      </c>
      <c r="D215" s="11">
        <f t="shared" ref="D215" si="278">+D216+D221+D226+D228+D238+D236+D219</f>
        <v>83518326</v>
      </c>
      <c r="E215" s="11">
        <f t="shared" si="277"/>
        <v>4717443.1500000004</v>
      </c>
      <c r="F215" s="11">
        <f t="shared" ref="F215:G215" si="279">+F216+F221+F226+F228+F238+F236+F219</f>
        <v>7403138.2800000003</v>
      </c>
      <c r="G215" s="11">
        <f t="shared" si="279"/>
        <v>6140583.0700000003</v>
      </c>
      <c r="H215" s="11">
        <f t="shared" ref="H215:I215" si="280">+H216+H221+H226+H228+H238+H236+H219</f>
        <v>6119067.0599999996</v>
      </c>
      <c r="I215" s="11">
        <f t="shared" si="280"/>
        <v>7393461.2299999995</v>
      </c>
      <c r="J215" s="11">
        <f t="shared" ref="J215:L215" si="281">+J216+J221+J226+J228+J238+J236+J219</f>
        <v>6610580.7899999991</v>
      </c>
      <c r="K215" s="11">
        <f t="shared" ref="K215" si="282">+K216+K221+K226+K228+K238+K236+K219</f>
        <v>0</v>
      </c>
      <c r="L215" s="11">
        <f t="shared" si="281"/>
        <v>0</v>
      </c>
      <c r="M215" s="11">
        <f t="shared" ref="M215" si="283">+M216+M221+M226+M228+M238+M236+M219</f>
        <v>0</v>
      </c>
      <c r="N215" s="11">
        <f t="shared" si="277"/>
        <v>38384273.580000006</v>
      </c>
      <c r="O215" s="11">
        <f t="shared" si="277"/>
        <v>45134052.419999994</v>
      </c>
    </row>
    <row r="216" spans="1:15" s="3" customFormat="1" x14ac:dyDescent="0.25">
      <c r="A216" s="13">
        <v>3.1</v>
      </c>
      <c r="B216" s="3" t="s">
        <v>11</v>
      </c>
      <c r="C216" s="11">
        <f>+C217+C218</f>
        <v>30000000</v>
      </c>
      <c r="D216" s="11">
        <f>+D217+D218</f>
        <v>30562326</v>
      </c>
      <c r="E216" s="11">
        <f t="shared" ref="E216:O216" si="284">+E217+E218</f>
        <v>2578432.14</v>
      </c>
      <c r="F216" s="11">
        <f t="shared" ref="F216:G216" si="285">+F217+F218</f>
        <v>3424635</v>
      </c>
      <c r="G216" s="11">
        <f t="shared" si="285"/>
        <v>2840534.54</v>
      </c>
      <c r="H216" s="11">
        <f t="shared" ref="H216:I216" si="286">+H217+H218</f>
        <v>2987376.11</v>
      </c>
      <c r="I216" s="11">
        <f t="shared" si="286"/>
        <v>2607795.87</v>
      </c>
      <c r="J216" s="11">
        <f t="shared" ref="J216:L216" si="287">+J217+J218</f>
        <v>2623732.6800000002</v>
      </c>
      <c r="K216" s="11">
        <f t="shared" ref="K216" si="288">+K217+K218</f>
        <v>0</v>
      </c>
      <c r="L216" s="11">
        <f t="shared" si="287"/>
        <v>0</v>
      </c>
      <c r="M216" s="11">
        <f t="shared" ref="M216" si="289">+M217+M218</f>
        <v>0</v>
      </c>
      <c r="N216" s="11">
        <f t="shared" si="284"/>
        <v>17062506.34</v>
      </c>
      <c r="O216" s="11">
        <f t="shared" si="284"/>
        <v>13499819.66</v>
      </c>
    </row>
    <row r="217" spans="1:15" x14ac:dyDescent="0.25">
      <c r="A217" s="7" t="s">
        <v>109</v>
      </c>
      <c r="B217" s="4" t="s">
        <v>111</v>
      </c>
      <c r="C217" s="23">
        <v>30000000</v>
      </c>
      <c r="D217" s="21">
        <v>30562326</v>
      </c>
      <c r="E217" s="23">
        <v>2578432.14</v>
      </c>
      <c r="F217" s="23">
        <v>3424635</v>
      </c>
      <c r="G217" s="23">
        <v>2840534.54</v>
      </c>
      <c r="H217" s="21">
        <v>2987376.11</v>
      </c>
      <c r="I217" s="21">
        <v>2607795.87</v>
      </c>
      <c r="J217" s="21">
        <v>2623732.6800000002</v>
      </c>
      <c r="K217" s="23">
        <v>0</v>
      </c>
      <c r="L217" s="23">
        <v>0</v>
      </c>
      <c r="M217" s="23">
        <v>0</v>
      </c>
      <c r="N217" s="23">
        <f t="shared" ref="N217:N218" si="290">+E217+F217+G217+H217+I217+J217+K217+L217+M217</f>
        <v>17062506.34</v>
      </c>
      <c r="O217" s="23">
        <f t="shared" ref="O217:O218" si="291">+D217-N217</f>
        <v>13499819.66</v>
      </c>
    </row>
    <row r="218" spans="1:15" x14ac:dyDescent="0.25">
      <c r="A218" s="7" t="s">
        <v>110</v>
      </c>
      <c r="B218" s="5" t="s">
        <v>112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f t="shared" si="290"/>
        <v>0</v>
      </c>
      <c r="O218" s="23">
        <f t="shared" si="291"/>
        <v>0</v>
      </c>
    </row>
    <row r="219" spans="1:15" s="3" customFormat="1" x14ac:dyDescent="0.25">
      <c r="A219" s="13">
        <v>3.2</v>
      </c>
      <c r="B219" s="3" t="s">
        <v>12</v>
      </c>
      <c r="C219" s="11">
        <f>+C220</f>
        <v>50000</v>
      </c>
      <c r="D219" s="11">
        <f>+D220</f>
        <v>50000</v>
      </c>
      <c r="E219" s="11">
        <f t="shared" ref="E219:O219" si="292">+E220</f>
        <v>0</v>
      </c>
      <c r="F219" s="11">
        <f t="shared" si="292"/>
        <v>0</v>
      </c>
      <c r="G219" s="11">
        <f t="shared" si="292"/>
        <v>3158.68</v>
      </c>
      <c r="H219" s="11">
        <f t="shared" si="292"/>
        <v>0</v>
      </c>
      <c r="I219" s="11">
        <f t="shared" si="292"/>
        <v>8142.27</v>
      </c>
      <c r="J219" s="11">
        <f t="shared" si="292"/>
        <v>2320.9299999999998</v>
      </c>
      <c r="K219" s="11">
        <f t="shared" si="292"/>
        <v>0</v>
      </c>
      <c r="L219" s="11">
        <f t="shared" si="292"/>
        <v>0</v>
      </c>
      <c r="M219" s="11">
        <f t="shared" si="292"/>
        <v>0</v>
      </c>
      <c r="N219" s="11">
        <f t="shared" si="292"/>
        <v>13621.880000000001</v>
      </c>
      <c r="O219" s="11">
        <f t="shared" si="292"/>
        <v>36378.119999999995</v>
      </c>
    </row>
    <row r="220" spans="1:15" ht="30" x14ac:dyDescent="0.25">
      <c r="A220" s="7" t="s">
        <v>114</v>
      </c>
      <c r="B220" s="4" t="s">
        <v>118</v>
      </c>
      <c r="C220" s="23">
        <v>50000</v>
      </c>
      <c r="D220" s="23">
        <v>50000</v>
      </c>
      <c r="E220" s="23">
        <v>0</v>
      </c>
      <c r="F220" s="23">
        <v>0</v>
      </c>
      <c r="G220" s="23">
        <v>3158.68</v>
      </c>
      <c r="H220" s="21">
        <v>0</v>
      </c>
      <c r="I220" s="21">
        <v>8142.27</v>
      </c>
      <c r="J220" s="21">
        <v>2320.9299999999998</v>
      </c>
      <c r="K220" s="23">
        <v>0</v>
      </c>
      <c r="L220" s="23">
        <v>0</v>
      </c>
      <c r="M220" s="23">
        <v>0</v>
      </c>
      <c r="N220" s="23">
        <f t="shared" ref="N220" si="293">+E220+F220+G220+H220+I220+J220+K220+L220+M220</f>
        <v>13621.880000000001</v>
      </c>
      <c r="O220" s="23">
        <f>+D220-N220</f>
        <v>36378.119999999995</v>
      </c>
    </row>
    <row r="221" spans="1:15" s="3" customFormat="1" ht="30" x14ac:dyDescent="0.25">
      <c r="A221" s="13">
        <v>3.3</v>
      </c>
      <c r="B221" s="3" t="s">
        <v>33</v>
      </c>
      <c r="C221" s="11">
        <f>+C222+C224+C223+C225</f>
        <v>31685000</v>
      </c>
      <c r="D221" s="11">
        <f>+D222+D224+D223+D225</f>
        <v>31685000</v>
      </c>
      <c r="E221" s="11">
        <f t="shared" ref="E221:O221" si="294">+E222+E224+E223+E225</f>
        <v>2118525</v>
      </c>
      <c r="F221" s="11">
        <f t="shared" ref="F221:G221" si="295">+F222+F224+F223+F225</f>
        <v>2036667</v>
      </c>
      <c r="G221" s="11">
        <f t="shared" si="295"/>
        <v>2081377</v>
      </c>
      <c r="H221" s="11">
        <f t="shared" ref="H221:I221" si="296">+H222+H224+H223+H225</f>
        <v>2011649</v>
      </c>
      <c r="I221" s="11">
        <f t="shared" si="296"/>
        <v>2052345</v>
      </c>
      <c r="J221" s="11">
        <f t="shared" ref="J221:L221" si="297">+J222+J224+J223+J225</f>
        <v>2471161.67</v>
      </c>
      <c r="K221" s="11">
        <f t="shared" ref="K221" si="298">+K222+K224+K223+K225</f>
        <v>0</v>
      </c>
      <c r="L221" s="11">
        <f t="shared" si="297"/>
        <v>0</v>
      </c>
      <c r="M221" s="11">
        <f t="shared" ref="M221" si="299">+M222+M224+M223+M225</f>
        <v>0</v>
      </c>
      <c r="N221" s="11">
        <f t="shared" si="294"/>
        <v>12771724.67</v>
      </c>
      <c r="O221" s="11">
        <f t="shared" si="294"/>
        <v>18913275.329999998</v>
      </c>
    </row>
    <row r="222" spans="1:15" ht="30" x14ac:dyDescent="0.25">
      <c r="A222" s="7" t="s">
        <v>123</v>
      </c>
      <c r="B222" s="4" t="s">
        <v>130</v>
      </c>
      <c r="C222" s="23">
        <v>31400000</v>
      </c>
      <c r="D222" s="21">
        <v>31400000</v>
      </c>
      <c r="E222" s="23">
        <v>2118525</v>
      </c>
      <c r="F222" s="23">
        <v>2036667</v>
      </c>
      <c r="G222" s="23">
        <v>2081377</v>
      </c>
      <c r="H222" s="21">
        <v>2011649</v>
      </c>
      <c r="I222" s="21">
        <v>2041325</v>
      </c>
      <c r="J222" s="21">
        <v>2471161.67</v>
      </c>
      <c r="K222" s="23">
        <v>0</v>
      </c>
      <c r="L222" s="23">
        <v>0</v>
      </c>
      <c r="M222" s="23">
        <v>0</v>
      </c>
      <c r="N222" s="23">
        <f t="shared" ref="N222:N223" si="300">+E222+F222+G222+H222+I222+J222+K222+L222+M222</f>
        <v>12760704.67</v>
      </c>
      <c r="O222" s="23">
        <f>+D222-N222</f>
        <v>18639295.329999998</v>
      </c>
    </row>
    <row r="223" spans="1:15" x14ac:dyDescent="0.25">
      <c r="A223" s="7" t="s">
        <v>124</v>
      </c>
      <c r="B223" s="4" t="s">
        <v>214</v>
      </c>
      <c r="C223" s="23">
        <v>285000</v>
      </c>
      <c r="D223" s="21">
        <v>285000</v>
      </c>
      <c r="E223" s="23">
        <v>0</v>
      </c>
      <c r="F223" s="23">
        <v>0</v>
      </c>
      <c r="G223" s="23">
        <v>0</v>
      </c>
      <c r="H223" s="21">
        <v>0</v>
      </c>
      <c r="I223" s="21">
        <v>11020</v>
      </c>
      <c r="J223" s="21">
        <v>0</v>
      </c>
      <c r="K223" s="23">
        <v>0</v>
      </c>
      <c r="L223" s="23">
        <v>0</v>
      </c>
      <c r="M223" s="23">
        <v>0</v>
      </c>
      <c r="N223" s="23">
        <f t="shared" si="300"/>
        <v>11020</v>
      </c>
      <c r="O223" s="23">
        <f>+D223-N223</f>
        <v>273980</v>
      </c>
    </row>
    <row r="224" spans="1:15" ht="30" x14ac:dyDescent="0.25">
      <c r="A224" s="7" t="s">
        <v>125</v>
      </c>
      <c r="B224" s="4" t="s">
        <v>132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f t="shared" ref="N224:N225" si="301">+E224+F224+G224+H224+I224+J224+K224+L224+M224</f>
        <v>0</v>
      </c>
      <c r="O224" s="23">
        <f>+D224-N224</f>
        <v>0</v>
      </c>
    </row>
    <row r="225" spans="1:15" ht="30" x14ac:dyDescent="0.25">
      <c r="A225" s="7" t="s">
        <v>127</v>
      </c>
      <c r="B225" s="5" t="s">
        <v>134</v>
      </c>
      <c r="C225" s="23">
        <v>0</v>
      </c>
      <c r="D225" s="23">
        <v>0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f t="shared" si="301"/>
        <v>0</v>
      </c>
      <c r="O225" s="23">
        <f>+D225-N225</f>
        <v>0</v>
      </c>
    </row>
    <row r="226" spans="1:15" s="3" customFormat="1" x14ac:dyDescent="0.25">
      <c r="A226" s="13">
        <v>3.4</v>
      </c>
      <c r="B226" s="3" t="s">
        <v>34</v>
      </c>
      <c r="C226" s="11">
        <f>+C227</f>
        <v>6000</v>
      </c>
      <c r="D226" s="11">
        <f>+D227</f>
        <v>6000</v>
      </c>
      <c r="E226" s="11">
        <f t="shared" ref="E226:O226" si="302">+E227</f>
        <v>0</v>
      </c>
      <c r="F226" s="11">
        <f t="shared" si="302"/>
        <v>0</v>
      </c>
      <c r="G226" s="11">
        <f t="shared" si="302"/>
        <v>0</v>
      </c>
      <c r="H226" s="11">
        <f t="shared" si="302"/>
        <v>0</v>
      </c>
      <c r="I226" s="11">
        <f t="shared" si="302"/>
        <v>0</v>
      </c>
      <c r="J226" s="11">
        <f t="shared" si="302"/>
        <v>0</v>
      </c>
      <c r="K226" s="11">
        <f t="shared" si="302"/>
        <v>0</v>
      </c>
      <c r="L226" s="11">
        <f t="shared" si="302"/>
        <v>0</v>
      </c>
      <c r="M226" s="11">
        <f t="shared" si="302"/>
        <v>0</v>
      </c>
      <c r="N226" s="11">
        <f t="shared" si="302"/>
        <v>0</v>
      </c>
      <c r="O226" s="11">
        <f t="shared" si="302"/>
        <v>6000</v>
      </c>
    </row>
    <row r="227" spans="1:15" x14ac:dyDescent="0.25">
      <c r="A227" s="7" t="s">
        <v>135</v>
      </c>
      <c r="B227" s="4" t="s">
        <v>136</v>
      </c>
      <c r="C227" s="23">
        <v>6000</v>
      </c>
      <c r="D227" s="23">
        <v>6000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f t="shared" ref="N227" si="303">+E227+F227+G227+H227+I227+J227+K227+L227+M227</f>
        <v>0</v>
      </c>
      <c r="O227" s="23">
        <f>+D227-N227</f>
        <v>6000</v>
      </c>
    </row>
    <row r="228" spans="1:15" s="3" customFormat="1" ht="30" x14ac:dyDescent="0.25">
      <c r="A228" s="13">
        <v>3.5</v>
      </c>
      <c r="B228" s="3" t="s">
        <v>35</v>
      </c>
      <c r="C228" s="11">
        <f>+C229+C232+C235+C230+C231+C233+C234</f>
        <v>17200000</v>
      </c>
      <c r="D228" s="11">
        <f>+D229+D232+D235+D230+D231+D233+D234</f>
        <v>20500000</v>
      </c>
      <c r="E228" s="11">
        <f t="shared" ref="E228:O228" si="304">+E229+E232+E235+E230+E231+E233+E234</f>
        <v>20486.009999999998</v>
      </c>
      <c r="F228" s="11">
        <f t="shared" ref="F228:G228" si="305">+F229+F232+F235+F230+F231+F233+F234</f>
        <v>1941836.28</v>
      </c>
      <c r="G228" s="11">
        <f t="shared" si="305"/>
        <v>1184156.8500000001</v>
      </c>
      <c r="H228" s="11">
        <f t="shared" ref="H228:I228" si="306">+H229+H232+H235+H230+H231+H233+H234</f>
        <v>808881.57</v>
      </c>
      <c r="I228" s="11">
        <f t="shared" si="306"/>
        <v>2172044.33</v>
      </c>
      <c r="J228" s="11">
        <f t="shared" ref="J228:L228" si="307">+J229+J232+J235+J230+J231+J233+J234</f>
        <v>1444379.9100000001</v>
      </c>
      <c r="K228" s="11">
        <f t="shared" ref="K228" si="308">+K229+K232+K235+K230+K231+K233+K234</f>
        <v>0</v>
      </c>
      <c r="L228" s="11">
        <f t="shared" si="307"/>
        <v>0</v>
      </c>
      <c r="M228" s="11">
        <f t="shared" ref="M228" si="309">+M229+M232+M235+M230+M231+M233+M234</f>
        <v>0</v>
      </c>
      <c r="N228" s="11">
        <f t="shared" si="304"/>
        <v>7571784.9500000002</v>
      </c>
      <c r="O228" s="11">
        <f t="shared" si="304"/>
        <v>12928215.050000001</v>
      </c>
    </row>
    <row r="229" spans="1:15" x14ac:dyDescent="0.25">
      <c r="A229" s="7" t="s">
        <v>137</v>
      </c>
      <c r="B229" s="4" t="s">
        <v>142</v>
      </c>
      <c r="C229" s="23">
        <v>3800000</v>
      </c>
      <c r="D229" s="21">
        <v>4500000</v>
      </c>
      <c r="E229" s="23">
        <v>0</v>
      </c>
      <c r="F229" s="23">
        <v>0</v>
      </c>
      <c r="G229" s="23">
        <v>0</v>
      </c>
      <c r="H229" s="21">
        <v>762602.99</v>
      </c>
      <c r="I229" s="21">
        <v>0</v>
      </c>
      <c r="J229" s="21">
        <v>16240</v>
      </c>
      <c r="K229" s="23">
        <v>0</v>
      </c>
      <c r="L229" s="23">
        <v>0</v>
      </c>
      <c r="M229" s="23">
        <v>0</v>
      </c>
      <c r="N229" s="23">
        <f t="shared" ref="N229:N235" si="310">+E229+F229+G229+H229+I229+J229+K229+L229+M229</f>
        <v>778842.99</v>
      </c>
      <c r="O229" s="23">
        <f>+D229-N229</f>
        <v>3721157.01</v>
      </c>
    </row>
    <row r="230" spans="1:15" ht="45" x14ac:dyDescent="0.25">
      <c r="A230" s="7" t="s">
        <v>210</v>
      </c>
      <c r="B230" s="4" t="s">
        <v>211</v>
      </c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f t="shared" si="310"/>
        <v>0</v>
      </c>
      <c r="O230" s="23">
        <f>+D230-N230</f>
        <v>0</v>
      </c>
    </row>
    <row r="231" spans="1:15" ht="30" x14ac:dyDescent="0.25">
      <c r="A231" s="7" t="s">
        <v>228</v>
      </c>
      <c r="B231" s="5" t="s">
        <v>229</v>
      </c>
      <c r="C231" s="23">
        <v>0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f t="shared" si="310"/>
        <v>0</v>
      </c>
      <c r="O231" s="23">
        <f t="shared" ref="O231:O239" si="311">+D231-N231</f>
        <v>0</v>
      </c>
    </row>
    <row r="232" spans="1:15" x14ac:dyDescent="0.25">
      <c r="A232" s="7" t="s">
        <v>138</v>
      </c>
      <c r="B232" s="4" t="s">
        <v>143</v>
      </c>
      <c r="C232" s="23">
        <v>2900000</v>
      </c>
      <c r="D232" s="21">
        <v>3500000</v>
      </c>
      <c r="E232" s="23">
        <v>20486.009999999998</v>
      </c>
      <c r="F232" s="23">
        <v>389625.44</v>
      </c>
      <c r="G232" s="23">
        <v>221213.01</v>
      </c>
      <c r="H232" s="21">
        <v>46278.58</v>
      </c>
      <c r="I232" s="21">
        <v>283066.09000000003</v>
      </c>
      <c r="J232" s="21">
        <v>67920.539999999994</v>
      </c>
      <c r="K232" s="23">
        <v>0</v>
      </c>
      <c r="L232" s="23">
        <v>0</v>
      </c>
      <c r="M232" s="23">
        <v>0</v>
      </c>
      <c r="N232" s="23">
        <f t="shared" si="310"/>
        <v>1028589.6699999999</v>
      </c>
      <c r="O232" s="23">
        <f t="shared" si="311"/>
        <v>2471410.33</v>
      </c>
    </row>
    <row r="233" spans="1:15" ht="30" x14ac:dyDescent="0.25">
      <c r="A233" s="7" t="s">
        <v>230</v>
      </c>
      <c r="B233" s="5" t="s">
        <v>231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f t="shared" si="310"/>
        <v>0</v>
      </c>
      <c r="O233" s="23">
        <f t="shared" si="311"/>
        <v>0</v>
      </c>
    </row>
    <row r="234" spans="1:15" ht="30" x14ac:dyDescent="0.25">
      <c r="A234" s="7" t="s">
        <v>139</v>
      </c>
      <c r="B234" s="5" t="s">
        <v>144</v>
      </c>
      <c r="C234" s="23">
        <v>0</v>
      </c>
      <c r="D234" s="23">
        <v>0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f t="shared" si="310"/>
        <v>0</v>
      </c>
      <c r="O234" s="23">
        <f t="shared" si="311"/>
        <v>0</v>
      </c>
    </row>
    <row r="235" spans="1:15" x14ac:dyDescent="0.25">
      <c r="A235" s="7" t="s">
        <v>140</v>
      </c>
      <c r="B235" s="4" t="s">
        <v>145</v>
      </c>
      <c r="C235" s="23">
        <v>10500000</v>
      </c>
      <c r="D235" s="21">
        <v>12500000</v>
      </c>
      <c r="E235" s="23">
        <v>0</v>
      </c>
      <c r="F235" s="23">
        <v>1552210.84</v>
      </c>
      <c r="G235" s="23">
        <v>962943.84</v>
      </c>
      <c r="H235" s="21">
        <v>0</v>
      </c>
      <c r="I235" s="21">
        <v>1888978.24</v>
      </c>
      <c r="J235" s="21">
        <v>1360219.37</v>
      </c>
      <c r="K235" s="23">
        <v>0</v>
      </c>
      <c r="L235" s="23">
        <v>0</v>
      </c>
      <c r="M235" s="23">
        <v>0</v>
      </c>
      <c r="N235" s="23">
        <f t="shared" si="310"/>
        <v>5764352.29</v>
      </c>
      <c r="O235" s="23">
        <f t="shared" si="311"/>
        <v>6735647.71</v>
      </c>
    </row>
    <row r="236" spans="1:15" s="3" customFormat="1" x14ac:dyDescent="0.25">
      <c r="A236" s="13" t="s">
        <v>245</v>
      </c>
      <c r="B236" s="5" t="s">
        <v>36</v>
      </c>
      <c r="C236" s="11">
        <f>+C237</f>
        <v>0</v>
      </c>
      <c r="D236" s="11">
        <f>+D237</f>
        <v>0</v>
      </c>
      <c r="E236" s="11">
        <f t="shared" ref="E236:O236" si="312">+E237</f>
        <v>0</v>
      </c>
      <c r="F236" s="11">
        <f t="shared" si="312"/>
        <v>0</v>
      </c>
      <c r="G236" s="11">
        <f t="shared" si="312"/>
        <v>0</v>
      </c>
      <c r="H236" s="11">
        <f t="shared" si="312"/>
        <v>0</v>
      </c>
      <c r="I236" s="11">
        <f t="shared" si="312"/>
        <v>0</v>
      </c>
      <c r="J236" s="11">
        <f t="shared" si="312"/>
        <v>0</v>
      </c>
      <c r="K236" s="11">
        <f t="shared" si="312"/>
        <v>0</v>
      </c>
      <c r="L236" s="11">
        <f t="shared" si="312"/>
        <v>0</v>
      </c>
      <c r="M236" s="11">
        <f t="shared" si="312"/>
        <v>0</v>
      </c>
      <c r="N236" s="11">
        <f t="shared" si="312"/>
        <v>0</v>
      </c>
      <c r="O236" s="11">
        <f t="shared" si="312"/>
        <v>0</v>
      </c>
    </row>
    <row r="237" spans="1:15" ht="30" x14ac:dyDescent="0.25">
      <c r="A237" s="7" t="s">
        <v>147</v>
      </c>
      <c r="B237" s="5" t="s">
        <v>148</v>
      </c>
      <c r="C237" s="23">
        <v>0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f t="shared" ref="N237" si="313">+E237+F237+G237+H237+I237+J237+K237+L237+M237</f>
        <v>0</v>
      </c>
      <c r="O237" s="23">
        <f t="shared" si="311"/>
        <v>0</v>
      </c>
    </row>
    <row r="238" spans="1:15" s="3" customFormat="1" x14ac:dyDescent="0.25">
      <c r="A238" s="13">
        <v>3.9</v>
      </c>
      <c r="B238" s="3" t="s">
        <v>15</v>
      </c>
      <c r="C238" s="11">
        <f>+C239+C240</f>
        <v>715000</v>
      </c>
      <c r="D238" s="11">
        <f>+D239+D240</f>
        <v>715000</v>
      </c>
      <c r="E238" s="11">
        <f t="shared" ref="E238:O238" si="314">+E239+E240</f>
        <v>0</v>
      </c>
      <c r="F238" s="11">
        <f t="shared" ref="F238:G238" si="315">+F239+F240</f>
        <v>0</v>
      </c>
      <c r="G238" s="11">
        <f t="shared" si="315"/>
        <v>31356</v>
      </c>
      <c r="H238" s="11">
        <f t="shared" ref="H238:I238" si="316">+H239+H240</f>
        <v>311160.38</v>
      </c>
      <c r="I238" s="11">
        <f t="shared" si="316"/>
        <v>553133.76</v>
      </c>
      <c r="J238" s="11">
        <f t="shared" ref="J238:L238" si="317">+J239+J240</f>
        <v>68985.600000000006</v>
      </c>
      <c r="K238" s="11">
        <f t="shared" ref="K238" si="318">+K239+K240</f>
        <v>0</v>
      </c>
      <c r="L238" s="11">
        <f t="shared" si="317"/>
        <v>0</v>
      </c>
      <c r="M238" s="11">
        <f t="shared" ref="M238" si="319">+M239+M240</f>
        <v>0</v>
      </c>
      <c r="N238" s="11">
        <f t="shared" si="314"/>
        <v>964635.74</v>
      </c>
      <c r="O238" s="11">
        <f t="shared" si="314"/>
        <v>-249635.74</v>
      </c>
    </row>
    <row r="239" spans="1:15" x14ac:dyDescent="0.25">
      <c r="A239" s="7" t="s">
        <v>157</v>
      </c>
      <c r="B239" s="4" t="s">
        <v>162</v>
      </c>
      <c r="C239" s="23">
        <v>15000</v>
      </c>
      <c r="D239" s="21">
        <v>15000</v>
      </c>
      <c r="E239" s="23">
        <v>0</v>
      </c>
      <c r="F239" s="23">
        <v>0</v>
      </c>
      <c r="G239" s="23">
        <v>0</v>
      </c>
      <c r="H239" s="21">
        <v>1552</v>
      </c>
      <c r="I239" s="21">
        <v>2048.0100000000002</v>
      </c>
      <c r="J239" s="21">
        <v>776</v>
      </c>
      <c r="K239" s="23">
        <v>0</v>
      </c>
      <c r="L239" s="23">
        <v>0</v>
      </c>
      <c r="M239" s="23">
        <v>0</v>
      </c>
      <c r="N239" s="23">
        <f t="shared" ref="N239:N240" si="320">+E239+F239+G239+H239+I239+J239+K239+L239+M239</f>
        <v>4376.01</v>
      </c>
      <c r="O239" s="23">
        <f t="shared" si="311"/>
        <v>10623.99</v>
      </c>
    </row>
    <row r="240" spans="1:15" x14ac:dyDescent="0.25">
      <c r="A240" s="7" t="s">
        <v>161</v>
      </c>
      <c r="B240" s="4" t="s">
        <v>15</v>
      </c>
      <c r="C240" s="23">
        <v>700000</v>
      </c>
      <c r="D240" s="21">
        <v>700000</v>
      </c>
      <c r="E240" s="23">
        <v>0</v>
      </c>
      <c r="F240" s="23">
        <v>0</v>
      </c>
      <c r="G240" s="23">
        <v>31356</v>
      </c>
      <c r="H240" s="21">
        <v>309608.38</v>
      </c>
      <c r="I240" s="21">
        <v>551085.75</v>
      </c>
      <c r="J240" s="21">
        <v>68209.600000000006</v>
      </c>
      <c r="K240" s="23">
        <v>0</v>
      </c>
      <c r="L240" s="23">
        <v>0</v>
      </c>
      <c r="M240" s="23">
        <v>0</v>
      </c>
      <c r="N240" s="23">
        <f t="shared" si="320"/>
        <v>960259.73</v>
      </c>
      <c r="O240" s="23">
        <f>+D240-N240</f>
        <v>-260259.72999999998</v>
      </c>
    </row>
    <row r="241" spans="1:15" s="3" customFormat="1" x14ac:dyDescent="0.25">
      <c r="A241" s="10">
        <v>5</v>
      </c>
      <c r="B241" s="2" t="s">
        <v>18</v>
      </c>
      <c r="C241" s="11">
        <f>+C242+C248+C252+C245+C250</f>
        <v>4334000</v>
      </c>
      <c r="D241" s="11">
        <f>+D242+D248+D252+D245+D250</f>
        <v>3134000</v>
      </c>
      <c r="E241" s="11">
        <f t="shared" ref="E241:O241" si="321">+E242+E248+E252+E245+E250</f>
        <v>0</v>
      </c>
      <c r="F241" s="11">
        <f t="shared" ref="F241:G241" si="322">+F242+F248+F252+F245+F250</f>
        <v>0</v>
      </c>
      <c r="G241" s="11">
        <f t="shared" si="322"/>
        <v>0</v>
      </c>
      <c r="H241" s="11">
        <f t="shared" ref="H241:I241" si="323">+H242+H248+H252+H245+H250</f>
        <v>0</v>
      </c>
      <c r="I241" s="11">
        <f t="shared" si="323"/>
        <v>0</v>
      </c>
      <c r="J241" s="11">
        <f t="shared" ref="J241:L241" si="324">+J242+J248+J252+J245+J250</f>
        <v>0</v>
      </c>
      <c r="K241" s="11">
        <f t="shared" ref="K241" si="325">+K242+K248+K252+K245+K250</f>
        <v>0</v>
      </c>
      <c r="L241" s="11">
        <f t="shared" si="324"/>
        <v>0</v>
      </c>
      <c r="M241" s="11">
        <f t="shared" ref="M241" si="326">+M242+M248+M252+M245+M250</f>
        <v>0</v>
      </c>
      <c r="N241" s="11">
        <f t="shared" si="321"/>
        <v>0</v>
      </c>
      <c r="O241" s="11">
        <f t="shared" si="321"/>
        <v>3134000</v>
      </c>
    </row>
    <row r="242" spans="1:15" s="3" customFormat="1" x14ac:dyDescent="0.25">
      <c r="A242" s="13">
        <v>5.0999999999999996</v>
      </c>
      <c r="B242" s="3" t="s">
        <v>19</v>
      </c>
      <c r="C242" s="11">
        <f>+C243+C244</f>
        <v>2184000</v>
      </c>
      <c r="D242" s="11">
        <f>+D243+D244</f>
        <v>984000</v>
      </c>
      <c r="E242" s="11">
        <f t="shared" ref="E242:O242" si="327">+E243+E244</f>
        <v>0</v>
      </c>
      <c r="F242" s="11">
        <f t="shared" ref="F242:G242" si="328">+F243+F244</f>
        <v>0</v>
      </c>
      <c r="G242" s="11">
        <f t="shared" si="328"/>
        <v>0</v>
      </c>
      <c r="H242" s="11">
        <f t="shared" ref="H242:I242" si="329">+H243+H244</f>
        <v>0</v>
      </c>
      <c r="I242" s="11">
        <f t="shared" si="329"/>
        <v>0</v>
      </c>
      <c r="J242" s="11">
        <f t="shared" ref="J242:L242" si="330">+J243+J244</f>
        <v>0</v>
      </c>
      <c r="K242" s="11">
        <f t="shared" ref="K242" si="331">+K243+K244</f>
        <v>0</v>
      </c>
      <c r="L242" s="11">
        <f t="shared" si="330"/>
        <v>0</v>
      </c>
      <c r="M242" s="11">
        <f t="shared" ref="M242" si="332">+M243+M244</f>
        <v>0</v>
      </c>
      <c r="N242" s="11">
        <f t="shared" si="327"/>
        <v>0</v>
      </c>
      <c r="O242" s="11">
        <f t="shared" si="327"/>
        <v>984000</v>
      </c>
    </row>
    <row r="243" spans="1:15" x14ac:dyDescent="0.25">
      <c r="A243" s="7" t="s">
        <v>177</v>
      </c>
      <c r="B243" s="4" t="s">
        <v>179</v>
      </c>
      <c r="C243" s="23">
        <v>84000</v>
      </c>
      <c r="D243" s="23">
        <v>84000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f t="shared" ref="N243:N244" si="333">+E243+F243+G243+H243+I243+J243+K243+L243+M243</f>
        <v>0</v>
      </c>
      <c r="O243" s="23">
        <f>+D243-N243</f>
        <v>84000</v>
      </c>
    </row>
    <row r="244" spans="1:15" ht="30" x14ac:dyDescent="0.25">
      <c r="A244" s="7" t="s">
        <v>178</v>
      </c>
      <c r="B244" s="4" t="s">
        <v>180</v>
      </c>
      <c r="C244" s="23">
        <v>2100000</v>
      </c>
      <c r="D244" s="23">
        <v>900000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f t="shared" si="333"/>
        <v>0</v>
      </c>
      <c r="O244" s="23">
        <f>+D244-N244</f>
        <v>900000</v>
      </c>
    </row>
    <row r="245" spans="1:15" s="3" customFormat="1" x14ac:dyDescent="0.25">
      <c r="A245" s="13" t="s">
        <v>246</v>
      </c>
      <c r="B245" s="5" t="s">
        <v>39</v>
      </c>
      <c r="C245" s="11">
        <f>+C246+C247</f>
        <v>0</v>
      </c>
      <c r="D245" s="11">
        <f>+D246+D247</f>
        <v>0</v>
      </c>
      <c r="E245" s="11">
        <f t="shared" ref="E245:O245" si="334">+E246+E247</f>
        <v>0</v>
      </c>
      <c r="F245" s="11">
        <f t="shared" ref="F245:G245" si="335">+F246+F247</f>
        <v>0</v>
      </c>
      <c r="G245" s="11">
        <f t="shared" si="335"/>
        <v>0</v>
      </c>
      <c r="H245" s="11">
        <f t="shared" ref="H245:I245" si="336">+H246+H247</f>
        <v>0</v>
      </c>
      <c r="I245" s="11">
        <f t="shared" si="336"/>
        <v>0</v>
      </c>
      <c r="J245" s="11">
        <f t="shared" ref="J245:L245" si="337">+J246+J247</f>
        <v>0</v>
      </c>
      <c r="K245" s="11">
        <f t="shared" ref="K245" si="338">+K246+K247</f>
        <v>0</v>
      </c>
      <c r="L245" s="11">
        <f t="shared" si="337"/>
        <v>0</v>
      </c>
      <c r="M245" s="11">
        <f t="shared" ref="M245" si="339">+M246+M247</f>
        <v>0</v>
      </c>
      <c r="N245" s="11">
        <f t="shared" si="334"/>
        <v>0</v>
      </c>
      <c r="O245" s="11">
        <f t="shared" si="334"/>
        <v>0</v>
      </c>
    </row>
    <row r="246" spans="1:15" x14ac:dyDescent="0.25">
      <c r="A246" s="7" t="s">
        <v>181</v>
      </c>
      <c r="B246" s="5" t="s">
        <v>183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f t="shared" ref="N246:N247" si="340">+E246+F246+G246+H246+I246+J246+K246+L246+M246</f>
        <v>0</v>
      </c>
      <c r="O246" s="23">
        <f>+D246-N246</f>
        <v>0</v>
      </c>
    </row>
    <row r="247" spans="1:15" x14ac:dyDescent="0.25">
      <c r="A247" s="7" t="s">
        <v>182</v>
      </c>
      <c r="B247" s="5" t="s">
        <v>184</v>
      </c>
      <c r="C247" s="23">
        <v>0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f t="shared" si="340"/>
        <v>0</v>
      </c>
      <c r="O247" s="23">
        <f>+D247-N247</f>
        <v>0</v>
      </c>
    </row>
    <row r="248" spans="1:15" s="3" customFormat="1" x14ac:dyDescent="0.25">
      <c r="A248" s="13">
        <v>5.4</v>
      </c>
      <c r="B248" s="3" t="s">
        <v>20</v>
      </c>
      <c r="C248" s="11">
        <f>+C249</f>
        <v>2000000</v>
      </c>
      <c r="D248" s="11">
        <f>+D249</f>
        <v>2000000</v>
      </c>
      <c r="E248" s="11">
        <f t="shared" ref="E248:O250" si="341">+E249</f>
        <v>0</v>
      </c>
      <c r="F248" s="11">
        <f t="shared" si="341"/>
        <v>0</v>
      </c>
      <c r="G248" s="11">
        <f t="shared" si="341"/>
        <v>0</v>
      </c>
      <c r="H248" s="11">
        <f t="shared" si="341"/>
        <v>0</v>
      </c>
      <c r="I248" s="11">
        <f t="shared" si="341"/>
        <v>0</v>
      </c>
      <c r="J248" s="11">
        <f t="shared" si="341"/>
        <v>0</v>
      </c>
      <c r="K248" s="11">
        <f t="shared" si="341"/>
        <v>0</v>
      </c>
      <c r="L248" s="11">
        <f t="shared" si="341"/>
        <v>0</v>
      </c>
      <c r="M248" s="11">
        <f t="shared" si="341"/>
        <v>0</v>
      </c>
      <c r="N248" s="11">
        <f t="shared" si="341"/>
        <v>0</v>
      </c>
      <c r="O248" s="11">
        <f t="shared" si="341"/>
        <v>2000000</v>
      </c>
    </row>
    <row r="249" spans="1:15" x14ac:dyDescent="0.25">
      <c r="A249" s="7" t="s">
        <v>185</v>
      </c>
      <c r="B249" s="4" t="s">
        <v>186</v>
      </c>
      <c r="C249" s="23">
        <v>2000000</v>
      </c>
      <c r="D249" s="23">
        <v>2000000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f t="shared" ref="N249" si="342">+E249+F249+G249+H249+I249+J249+K249+L249+M249</f>
        <v>0</v>
      </c>
      <c r="O249" s="23">
        <f>+D249-N249</f>
        <v>2000000</v>
      </c>
    </row>
    <row r="250" spans="1:15" s="3" customFormat="1" x14ac:dyDescent="0.25">
      <c r="A250" s="13" t="s">
        <v>247</v>
      </c>
      <c r="B250" s="6" t="s">
        <v>249</v>
      </c>
      <c r="C250" s="11">
        <f>+C251</f>
        <v>0</v>
      </c>
      <c r="D250" s="11">
        <f>+D251</f>
        <v>0</v>
      </c>
      <c r="E250" s="11">
        <f t="shared" si="341"/>
        <v>0</v>
      </c>
      <c r="F250" s="11">
        <f t="shared" si="341"/>
        <v>0</v>
      </c>
      <c r="G250" s="11">
        <f t="shared" si="341"/>
        <v>0</v>
      </c>
      <c r="H250" s="11">
        <f t="shared" si="341"/>
        <v>0</v>
      </c>
      <c r="I250" s="11">
        <f t="shared" si="341"/>
        <v>0</v>
      </c>
      <c r="J250" s="11">
        <f t="shared" si="341"/>
        <v>0</v>
      </c>
      <c r="K250" s="11">
        <f t="shared" si="341"/>
        <v>0</v>
      </c>
      <c r="L250" s="11">
        <f t="shared" si="341"/>
        <v>0</v>
      </c>
      <c r="M250" s="11">
        <f t="shared" si="341"/>
        <v>0</v>
      </c>
      <c r="N250" s="11">
        <f t="shared" si="341"/>
        <v>0</v>
      </c>
      <c r="O250" s="11">
        <f t="shared" si="341"/>
        <v>0</v>
      </c>
    </row>
    <row r="251" spans="1:15" x14ac:dyDescent="0.25">
      <c r="A251" s="7" t="s">
        <v>248</v>
      </c>
      <c r="B251" s="5" t="s">
        <v>249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f t="shared" ref="N251" si="343">+E251+F251+G251+H251+I251+J251+K251+L251+M251</f>
        <v>0</v>
      </c>
      <c r="O251" s="23">
        <f>+D251-N251</f>
        <v>0</v>
      </c>
    </row>
    <row r="252" spans="1:15" s="3" customFormat="1" x14ac:dyDescent="0.25">
      <c r="A252" s="13">
        <v>5.6</v>
      </c>
      <c r="B252" s="3" t="s">
        <v>21</v>
      </c>
      <c r="C252" s="11">
        <f>+C253+C254</f>
        <v>150000</v>
      </c>
      <c r="D252" s="11">
        <f>+D253+D254</f>
        <v>150000</v>
      </c>
      <c r="E252" s="11">
        <f t="shared" ref="E252:O252" si="344">+E253+E254</f>
        <v>0</v>
      </c>
      <c r="F252" s="11">
        <f t="shared" ref="F252:G252" si="345">+F253+F254</f>
        <v>0</v>
      </c>
      <c r="G252" s="11">
        <f t="shared" si="345"/>
        <v>0</v>
      </c>
      <c r="H252" s="11">
        <f t="shared" ref="H252:I252" si="346">+H253+H254</f>
        <v>0</v>
      </c>
      <c r="I252" s="11">
        <f t="shared" si="346"/>
        <v>0</v>
      </c>
      <c r="J252" s="11">
        <f t="shared" ref="J252:L252" si="347">+J253+J254</f>
        <v>0</v>
      </c>
      <c r="K252" s="11">
        <f t="shared" ref="K252" si="348">+K253+K254</f>
        <v>0</v>
      </c>
      <c r="L252" s="11">
        <f t="shared" si="347"/>
        <v>0</v>
      </c>
      <c r="M252" s="11">
        <f t="shared" ref="M252" si="349">+M253+M254</f>
        <v>0</v>
      </c>
      <c r="N252" s="11">
        <f t="shared" si="344"/>
        <v>0</v>
      </c>
      <c r="O252" s="11">
        <f t="shared" si="344"/>
        <v>150000</v>
      </c>
    </row>
    <row r="253" spans="1:15" x14ac:dyDescent="0.25">
      <c r="A253" s="7" t="s">
        <v>187</v>
      </c>
      <c r="B253" s="4" t="s">
        <v>190</v>
      </c>
      <c r="C253" s="23">
        <v>0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f t="shared" ref="N253:N254" si="350">+E253+F253+G253+H253+I253+J253+K253+L253+M253</f>
        <v>0</v>
      </c>
      <c r="O253" s="23">
        <f>+D253-N253</f>
        <v>0</v>
      </c>
    </row>
    <row r="254" spans="1:15" x14ac:dyDescent="0.25">
      <c r="A254" s="7" t="s">
        <v>189</v>
      </c>
      <c r="B254" s="4" t="s">
        <v>250</v>
      </c>
      <c r="C254" s="23">
        <v>150000</v>
      </c>
      <c r="D254" s="23">
        <v>150000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f t="shared" si="350"/>
        <v>0</v>
      </c>
      <c r="O254" s="23">
        <f>+D254-N254</f>
        <v>150000</v>
      </c>
    </row>
    <row r="255" spans="1:15" x14ac:dyDescent="0.25">
      <c r="A255" s="10">
        <v>6</v>
      </c>
      <c r="B255" s="2" t="s">
        <v>23</v>
      </c>
      <c r="C255" s="11">
        <f>+C256</f>
        <v>7000000</v>
      </c>
      <c r="D255" s="11">
        <f>+D256</f>
        <v>7000000</v>
      </c>
      <c r="E255" s="11">
        <f t="shared" ref="E255:O255" si="351">+E256</f>
        <v>0</v>
      </c>
      <c r="F255" s="11">
        <f t="shared" si="351"/>
        <v>0</v>
      </c>
      <c r="G255" s="11">
        <f t="shared" si="351"/>
        <v>0</v>
      </c>
      <c r="H255" s="11">
        <f t="shared" si="351"/>
        <v>0</v>
      </c>
      <c r="I255" s="11">
        <f t="shared" si="351"/>
        <v>0</v>
      </c>
      <c r="J255" s="11">
        <f t="shared" si="351"/>
        <v>0</v>
      </c>
      <c r="K255" s="11">
        <f t="shared" si="351"/>
        <v>0</v>
      </c>
      <c r="L255" s="11">
        <f t="shared" si="351"/>
        <v>0</v>
      </c>
      <c r="M255" s="11">
        <f t="shared" si="351"/>
        <v>0</v>
      </c>
      <c r="N255" s="11">
        <f t="shared" si="351"/>
        <v>0</v>
      </c>
      <c r="O255" s="11">
        <f t="shared" si="351"/>
        <v>7000000</v>
      </c>
    </row>
    <row r="256" spans="1:15" s="3" customFormat="1" x14ac:dyDescent="0.25">
      <c r="A256" s="13">
        <v>6.1</v>
      </c>
      <c r="B256" s="3" t="s">
        <v>40</v>
      </c>
      <c r="C256" s="11">
        <f>C257+C259+C258+C260</f>
        <v>7000000</v>
      </c>
      <c r="D256" s="11">
        <f>D257+D259+D258+D260</f>
        <v>7000000</v>
      </c>
      <c r="E256" s="11">
        <f t="shared" ref="E256:O256" si="352">E257+E259+E258+E260</f>
        <v>0</v>
      </c>
      <c r="F256" s="11">
        <f t="shared" ref="F256:G256" si="353">F257+F259+F258+F260</f>
        <v>0</v>
      </c>
      <c r="G256" s="11">
        <f t="shared" si="353"/>
        <v>0</v>
      </c>
      <c r="H256" s="11">
        <f t="shared" ref="H256:I256" si="354">H257+H259+H258+H260</f>
        <v>0</v>
      </c>
      <c r="I256" s="11">
        <f t="shared" si="354"/>
        <v>0</v>
      </c>
      <c r="J256" s="11">
        <f t="shared" ref="J256:L256" si="355">J257+J259+J258+J260</f>
        <v>0</v>
      </c>
      <c r="K256" s="11">
        <f t="shared" ref="K256" si="356">K257+K259+K258+K260</f>
        <v>0</v>
      </c>
      <c r="L256" s="11">
        <f t="shared" si="355"/>
        <v>0</v>
      </c>
      <c r="M256" s="11">
        <f t="shared" ref="M256" si="357">M257+M259+M258+M260</f>
        <v>0</v>
      </c>
      <c r="N256" s="11">
        <f t="shared" si="352"/>
        <v>0</v>
      </c>
      <c r="O256" s="11">
        <f t="shared" si="352"/>
        <v>7000000</v>
      </c>
    </row>
    <row r="257" spans="1:18" ht="30" x14ac:dyDescent="0.25">
      <c r="A257" s="7" t="s">
        <v>196</v>
      </c>
      <c r="B257" s="5" t="s">
        <v>204</v>
      </c>
      <c r="C257" s="23">
        <v>0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f t="shared" ref="N257:N259" si="358">+E257+F257+G257+H257+I257+J257+K257+L257+M257</f>
        <v>0</v>
      </c>
      <c r="O257" s="23">
        <f>+D257-N257</f>
        <v>0</v>
      </c>
    </row>
    <row r="258" spans="1:18" ht="30" x14ac:dyDescent="0.25">
      <c r="A258" s="7" t="s">
        <v>197</v>
      </c>
      <c r="B258" s="4" t="s">
        <v>277</v>
      </c>
      <c r="C258" s="23">
        <v>0</v>
      </c>
      <c r="D258" s="23">
        <v>0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f t="shared" si="358"/>
        <v>0</v>
      </c>
      <c r="O258" s="23">
        <f>+D258-N258</f>
        <v>0</v>
      </c>
    </row>
    <row r="259" spans="1:18" x14ac:dyDescent="0.25">
      <c r="A259" s="7" t="s">
        <v>198</v>
      </c>
      <c r="B259" s="7" t="s">
        <v>216</v>
      </c>
      <c r="C259" s="23">
        <v>7000000</v>
      </c>
      <c r="D259" s="23">
        <v>7000000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f t="shared" si="358"/>
        <v>0</v>
      </c>
      <c r="O259" s="23">
        <f>+D259-N259</f>
        <v>7000000</v>
      </c>
    </row>
    <row r="260" spans="1:18" ht="30" x14ac:dyDescent="0.25">
      <c r="A260" s="7" t="s">
        <v>199</v>
      </c>
      <c r="B260" s="7" t="s">
        <v>294</v>
      </c>
      <c r="C260" s="23">
        <v>0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f t="shared" ref="N260" si="359">+E260+F260+G260+H260+I260+J260+K260+L260+M260</f>
        <v>0</v>
      </c>
      <c r="O260" s="23">
        <f>+D260-N260</f>
        <v>0</v>
      </c>
    </row>
    <row r="261" spans="1:18" s="3" customFormat="1" x14ac:dyDescent="0.25">
      <c r="A261" s="13"/>
      <c r="C261" s="11"/>
      <c r="D261" s="11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8" s="17" customFormat="1" ht="30.75" customHeight="1" x14ac:dyDescent="0.25">
      <c r="A262" s="39" t="s">
        <v>293</v>
      </c>
      <c r="B262" s="39"/>
      <c r="C262" s="37">
        <f>+C263+C266</f>
        <v>2270546</v>
      </c>
      <c r="D262" s="37">
        <f>+D263+D266</f>
        <v>2598103</v>
      </c>
      <c r="E262" s="37">
        <f t="shared" ref="E262:O262" si="360">+E263+E266</f>
        <v>0</v>
      </c>
      <c r="F262" s="37">
        <f t="shared" ref="F262:G262" si="361">+F263+F266</f>
        <v>99091.49</v>
      </c>
      <c r="G262" s="37">
        <f t="shared" si="361"/>
        <v>40855.289999999994</v>
      </c>
      <c r="H262" s="37">
        <f t="shared" ref="H262:I262" si="362">+H263+H266</f>
        <v>643366.63</v>
      </c>
      <c r="I262" s="37">
        <f t="shared" si="362"/>
        <v>109341.59999999998</v>
      </c>
      <c r="J262" s="37">
        <f t="shared" ref="J262:L262" si="363">+J263+J266</f>
        <v>32287.890000000014</v>
      </c>
      <c r="K262" s="37">
        <f t="shared" ref="K262" si="364">+K263+K266</f>
        <v>0</v>
      </c>
      <c r="L262" s="37">
        <f t="shared" si="363"/>
        <v>0</v>
      </c>
      <c r="M262" s="37">
        <f t="shared" ref="M262" si="365">+M263+M266</f>
        <v>0</v>
      </c>
      <c r="N262" s="37">
        <f t="shared" si="360"/>
        <v>924942.9</v>
      </c>
      <c r="O262" s="37">
        <f t="shared" si="360"/>
        <v>1673160.1</v>
      </c>
    </row>
    <row r="263" spans="1:18" s="3" customFormat="1" x14ac:dyDescent="0.25">
      <c r="A263" s="10">
        <v>2</v>
      </c>
      <c r="B263" s="2" t="s">
        <v>6</v>
      </c>
      <c r="C263" s="11">
        <f>+C264</f>
        <v>2270546</v>
      </c>
      <c r="D263" s="11">
        <f>+D264</f>
        <v>2598103</v>
      </c>
      <c r="E263" s="11">
        <f t="shared" ref="E263:O264" si="366">+E264</f>
        <v>0</v>
      </c>
      <c r="F263" s="11">
        <f t="shared" si="366"/>
        <v>99091.49</v>
      </c>
      <c r="G263" s="11">
        <f t="shared" si="366"/>
        <v>40855.289999999994</v>
      </c>
      <c r="H263" s="11">
        <f t="shared" si="366"/>
        <v>643366.63</v>
      </c>
      <c r="I263" s="11">
        <f t="shared" si="366"/>
        <v>109341.59999999998</v>
      </c>
      <c r="J263" s="11">
        <f t="shared" si="366"/>
        <v>32287.890000000014</v>
      </c>
      <c r="K263" s="11">
        <f t="shared" si="366"/>
        <v>0</v>
      </c>
      <c r="L263" s="11">
        <f t="shared" si="366"/>
        <v>0</v>
      </c>
      <c r="M263" s="11">
        <f t="shared" si="366"/>
        <v>0</v>
      </c>
      <c r="N263" s="11">
        <f t="shared" si="366"/>
        <v>924942.9</v>
      </c>
      <c r="O263" s="11">
        <f t="shared" si="366"/>
        <v>1673160.1</v>
      </c>
      <c r="P263" s="19"/>
    </row>
    <row r="264" spans="1:18" s="3" customFormat="1" x14ac:dyDescent="0.25">
      <c r="A264" s="13">
        <v>2.6</v>
      </c>
      <c r="B264" s="3" t="s">
        <v>8</v>
      </c>
      <c r="C264" s="11">
        <f>+C265</f>
        <v>2270546</v>
      </c>
      <c r="D264" s="11">
        <f>+D265</f>
        <v>2598103</v>
      </c>
      <c r="E264" s="11">
        <f t="shared" ref="E264:M264" si="367">+E265</f>
        <v>0</v>
      </c>
      <c r="F264" s="11">
        <f t="shared" si="367"/>
        <v>99091.49</v>
      </c>
      <c r="G264" s="11">
        <f t="shared" si="367"/>
        <v>40855.289999999994</v>
      </c>
      <c r="H264" s="11">
        <f t="shared" si="367"/>
        <v>643366.63</v>
      </c>
      <c r="I264" s="11">
        <f t="shared" si="367"/>
        <v>109341.59999999998</v>
      </c>
      <c r="J264" s="11">
        <f t="shared" si="367"/>
        <v>32287.890000000014</v>
      </c>
      <c r="K264" s="11">
        <f t="shared" si="367"/>
        <v>0</v>
      </c>
      <c r="L264" s="11">
        <f t="shared" si="367"/>
        <v>0</v>
      </c>
      <c r="M264" s="11">
        <f t="shared" si="367"/>
        <v>0</v>
      </c>
      <c r="N264" s="11">
        <f t="shared" si="366"/>
        <v>924942.9</v>
      </c>
      <c r="O264" s="11">
        <f t="shared" si="366"/>
        <v>1673160.1</v>
      </c>
    </row>
    <row r="265" spans="1:18" x14ac:dyDescent="0.25">
      <c r="A265" s="7" t="s">
        <v>94</v>
      </c>
      <c r="B265" s="4" t="s">
        <v>8</v>
      </c>
      <c r="C265" s="23">
        <v>2270546</v>
      </c>
      <c r="D265" s="23">
        <v>2598103</v>
      </c>
      <c r="E265" s="23">
        <v>0</v>
      </c>
      <c r="F265" s="23">
        <v>99091.49</v>
      </c>
      <c r="G265" s="23">
        <f>139946.78-99091.49</f>
        <v>40855.289999999994</v>
      </c>
      <c r="H265" s="23">
        <f>783313.41-139946.78</f>
        <v>643366.63</v>
      </c>
      <c r="I265" s="23">
        <f>892655.01-783313.41</f>
        <v>109341.59999999998</v>
      </c>
      <c r="J265" s="23">
        <f>924942.9-892655.01</f>
        <v>32287.890000000014</v>
      </c>
      <c r="K265" s="23">
        <v>0</v>
      </c>
      <c r="L265" s="23">
        <v>0</v>
      </c>
      <c r="M265" s="23">
        <v>0</v>
      </c>
      <c r="N265" s="23">
        <f t="shared" ref="N265" si="368">+E265+F265+G265+H265+I265+J265+K265+L265+M265</f>
        <v>924942.9</v>
      </c>
      <c r="O265" s="23">
        <f>+D265-N265</f>
        <v>1673160.1</v>
      </c>
      <c r="R265" s="22"/>
    </row>
    <row r="266" spans="1:18" s="3" customFormat="1" x14ac:dyDescent="0.25">
      <c r="A266" s="10">
        <v>3</v>
      </c>
      <c r="B266" s="2" t="s">
        <v>10</v>
      </c>
      <c r="C266" s="11">
        <f>+C267</f>
        <v>0</v>
      </c>
      <c r="D266" s="11">
        <f>+D267</f>
        <v>0</v>
      </c>
      <c r="E266" s="11">
        <f t="shared" ref="E266:O267" si="369">+E267</f>
        <v>0</v>
      </c>
      <c r="F266" s="11">
        <f t="shared" si="369"/>
        <v>0</v>
      </c>
      <c r="G266" s="11">
        <f t="shared" si="369"/>
        <v>0</v>
      </c>
      <c r="H266" s="11">
        <f t="shared" si="369"/>
        <v>0</v>
      </c>
      <c r="I266" s="11">
        <f t="shared" si="369"/>
        <v>0</v>
      </c>
      <c r="J266" s="11">
        <f t="shared" si="369"/>
        <v>0</v>
      </c>
      <c r="K266" s="11">
        <f t="shared" si="369"/>
        <v>0</v>
      </c>
      <c r="L266" s="11">
        <f t="shared" si="369"/>
        <v>0</v>
      </c>
      <c r="M266" s="11">
        <f t="shared" si="369"/>
        <v>0</v>
      </c>
      <c r="N266" s="11">
        <f t="shared" si="369"/>
        <v>0</v>
      </c>
      <c r="O266" s="11">
        <f t="shared" si="369"/>
        <v>0</v>
      </c>
    </row>
    <row r="267" spans="1:18" s="3" customFormat="1" x14ac:dyDescent="0.25">
      <c r="A267" s="13">
        <v>3.4</v>
      </c>
      <c r="B267" s="3" t="s">
        <v>34</v>
      </c>
      <c r="C267" s="11">
        <f>+C268</f>
        <v>0</v>
      </c>
      <c r="D267" s="11">
        <f>+D268</f>
        <v>0</v>
      </c>
      <c r="E267" s="11">
        <f t="shared" si="369"/>
        <v>0</v>
      </c>
      <c r="F267" s="11">
        <f t="shared" si="369"/>
        <v>0</v>
      </c>
      <c r="G267" s="11">
        <f t="shared" si="369"/>
        <v>0</v>
      </c>
      <c r="H267" s="11">
        <f t="shared" si="369"/>
        <v>0</v>
      </c>
      <c r="I267" s="11">
        <f t="shared" si="369"/>
        <v>0</v>
      </c>
      <c r="J267" s="11">
        <f t="shared" si="369"/>
        <v>0</v>
      </c>
      <c r="K267" s="11">
        <f t="shared" si="369"/>
        <v>0</v>
      </c>
      <c r="L267" s="11">
        <f t="shared" si="369"/>
        <v>0</v>
      </c>
      <c r="M267" s="11">
        <f t="shared" si="369"/>
        <v>0</v>
      </c>
      <c r="N267" s="11">
        <f t="shared" si="369"/>
        <v>0</v>
      </c>
      <c r="O267" s="11">
        <f t="shared" si="369"/>
        <v>0</v>
      </c>
    </row>
    <row r="268" spans="1:18" x14ac:dyDescent="0.25">
      <c r="A268" s="7" t="s">
        <v>135</v>
      </c>
      <c r="B268" s="4" t="s">
        <v>136</v>
      </c>
      <c r="C268" s="23">
        <v>0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f t="shared" ref="N268" si="370">+E268+F268+G268+H268+I268+J268+K268+L268+M268</f>
        <v>0</v>
      </c>
      <c r="O268" s="23">
        <f t="shared" ref="O268" si="371">+C268-N268</f>
        <v>0</v>
      </c>
    </row>
    <row r="269" spans="1:18" x14ac:dyDescent="0.25">
      <c r="A269" s="13"/>
      <c r="B269" s="3"/>
      <c r="C269" s="23"/>
      <c r="D269" s="23"/>
    </row>
    <row r="270" spans="1:18" s="17" customFormat="1" ht="32.25" customHeight="1" x14ac:dyDescent="0.25">
      <c r="A270" s="42" t="s">
        <v>44</v>
      </c>
      <c r="B270" s="42"/>
      <c r="C270" s="38">
        <f>+C271</f>
        <v>5140797</v>
      </c>
      <c r="D270" s="38">
        <f t="shared" ref="D270:O270" si="372">+D271</f>
        <v>5373281</v>
      </c>
      <c r="E270" s="38">
        <f t="shared" si="372"/>
        <v>397363.57</v>
      </c>
      <c r="F270" s="38">
        <f t="shared" si="372"/>
        <v>3020.4099999999744</v>
      </c>
      <c r="G270" s="38">
        <f t="shared" si="372"/>
        <v>781028.09</v>
      </c>
      <c r="H270" s="38">
        <f t="shared" si="372"/>
        <v>410529.25</v>
      </c>
      <c r="I270" s="38">
        <f t="shared" si="372"/>
        <v>382820.08999999985</v>
      </c>
      <c r="J270" s="38">
        <f t="shared" si="372"/>
        <v>381887.90000000014</v>
      </c>
      <c r="K270" s="38">
        <f t="shared" si="372"/>
        <v>0</v>
      </c>
      <c r="L270" s="38">
        <f t="shared" si="372"/>
        <v>0</v>
      </c>
      <c r="M270" s="38">
        <f t="shared" si="372"/>
        <v>0</v>
      </c>
      <c r="N270" s="38">
        <f t="shared" si="372"/>
        <v>2356649.3099999996</v>
      </c>
      <c r="O270" s="38">
        <f t="shared" si="372"/>
        <v>3016631.6900000004</v>
      </c>
    </row>
    <row r="271" spans="1:18" s="3" customFormat="1" x14ac:dyDescent="0.25">
      <c r="A271" s="10">
        <v>2</v>
      </c>
      <c r="B271" s="2" t="s">
        <v>6</v>
      </c>
      <c r="C271" s="11">
        <f>+C272</f>
        <v>5140797</v>
      </c>
      <c r="D271" s="11">
        <f>+D272</f>
        <v>5373281</v>
      </c>
      <c r="E271" s="11">
        <f t="shared" ref="E271:O271" si="373">+E272</f>
        <v>397363.57</v>
      </c>
      <c r="F271" s="11">
        <f t="shared" si="373"/>
        <v>3020.4099999999744</v>
      </c>
      <c r="G271" s="11">
        <f t="shared" si="373"/>
        <v>781028.09</v>
      </c>
      <c r="H271" s="11">
        <f t="shared" si="373"/>
        <v>410529.25</v>
      </c>
      <c r="I271" s="11">
        <f t="shared" si="373"/>
        <v>382820.08999999985</v>
      </c>
      <c r="J271" s="11">
        <f t="shared" si="373"/>
        <v>381887.90000000014</v>
      </c>
      <c r="K271" s="11">
        <f t="shared" si="373"/>
        <v>0</v>
      </c>
      <c r="L271" s="11">
        <f t="shared" si="373"/>
        <v>0</v>
      </c>
      <c r="M271" s="11">
        <f t="shared" si="373"/>
        <v>0</v>
      </c>
      <c r="N271" s="11">
        <f t="shared" si="373"/>
        <v>2356649.3099999996</v>
      </c>
      <c r="O271" s="11">
        <f t="shared" si="373"/>
        <v>3016631.6900000004</v>
      </c>
      <c r="P271" s="19"/>
    </row>
    <row r="272" spans="1:18" s="3" customFormat="1" x14ac:dyDescent="0.25">
      <c r="A272" s="13">
        <v>2.6</v>
      </c>
      <c r="B272" s="3" t="s">
        <v>8</v>
      </c>
      <c r="C272" s="11">
        <f t="shared" ref="C272:M272" si="374">+C273</f>
        <v>5140797</v>
      </c>
      <c r="D272" s="11">
        <f>+D273</f>
        <v>5373281</v>
      </c>
      <c r="E272" s="11">
        <f t="shared" si="374"/>
        <v>397363.57</v>
      </c>
      <c r="F272" s="11">
        <f t="shared" si="374"/>
        <v>3020.4099999999744</v>
      </c>
      <c r="G272" s="11">
        <f t="shared" si="374"/>
        <v>781028.09</v>
      </c>
      <c r="H272" s="11">
        <f t="shared" si="374"/>
        <v>410529.25</v>
      </c>
      <c r="I272" s="11">
        <f t="shared" si="374"/>
        <v>382820.08999999985</v>
      </c>
      <c r="J272" s="11">
        <f t="shared" si="374"/>
        <v>381887.90000000014</v>
      </c>
      <c r="K272" s="11">
        <f t="shared" si="374"/>
        <v>0</v>
      </c>
      <c r="L272" s="11">
        <f t="shared" si="374"/>
        <v>0</v>
      </c>
      <c r="M272" s="11">
        <f t="shared" si="374"/>
        <v>0</v>
      </c>
      <c r="N272" s="11">
        <f t="shared" ref="N272:O272" si="375">+N273</f>
        <v>2356649.3099999996</v>
      </c>
      <c r="O272" s="11">
        <f t="shared" si="375"/>
        <v>3016631.6900000004</v>
      </c>
    </row>
    <row r="273" spans="1:16" x14ac:dyDescent="0.25">
      <c r="A273" s="7" t="s">
        <v>94</v>
      </c>
      <c r="B273" s="4" t="s">
        <v>8</v>
      </c>
      <c r="C273" s="23">
        <v>5140797</v>
      </c>
      <c r="D273" s="23">
        <v>5373281</v>
      </c>
      <c r="E273" s="23">
        <v>397363.57</v>
      </c>
      <c r="F273" s="23">
        <f>400383.98-397363.57</f>
        <v>3020.4099999999744</v>
      </c>
      <c r="G273" s="23">
        <f>1181412.07-397363.57-3020.41</f>
        <v>781028.09</v>
      </c>
      <c r="H273" s="23">
        <f>1591941.32-1181412.07</f>
        <v>410529.25</v>
      </c>
      <c r="I273" s="23">
        <f>1974761.41-1591941.32</f>
        <v>382820.08999999985</v>
      </c>
      <c r="J273" s="23">
        <f>2356649.31-1974761.41</f>
        <v>381887.90000000014</v>
      </c>
      <c r="K273" s="23">
        <v>0</v>
      </c>
      <c r="L273" s="23">
        <v>0</v>
      </c>
      <c r="M273" s="23">
        <v>0</v>
      </c>
      <c r="N273" s="23">
        <f t="shared" ref="N273" si="376">+E273+F273+G273+H273+I273+J273+K273+L273+M273</f>
        <v>2356649.3099999996</v>
      </c>
      <c r="O273" s="23">
        <f>+D273-N273</f>
        <v>3016631.6900000004</v>
      </c>
    </row>
    <row r="274" spans="1:16" x14ac:dyDescent="0.25">
      <c r="A274" s="13"/>
      <c r="B274" s="3"/>
      <c r="C274" s="23"/>
      <c r="D274" s="23"/>
    </row>
    <row r="275" spans="1:16" s="17" customFormat="1" ht="15.75" x14ac:dyDescent="0.25">
      <c r="A275" s="39" t="s">
        <v>45</v>
      </c>
      <c r="B275" s="39"/>
      <c r="C275" s="33">
        <f>+C276+C287</f>
        <v>741740</v>
      </c>
      <c r="D275" s="33">
        <f t="shared" ref="D275:O275" si="377">+D276+D287</f>
        <v>664438</v>
      </c>
      <c r="E275" s="33">
        <f t="shared" si="377"/>
        <v>0</v>
      </c>
      <c r="F275" s="33">
        <f t="shared" si="377"/>
        <v>0</v>
      </c>
      <c r="G275" s="33">
        <f t="shared" si="377"/>
        <v>146550.64000000001</v>
      </c>
      <c r="H275" s="33">
        <f t="shared" si="377"/>
        <v>189685.52000000002</v>
      </c>
      <c r="I275" s="33">
        <f t="shared" si="377"/>
        <v>64799.94</v>
      </c>
      <c r="J275" s="33">
        <f t="shared" si="377"/>
        <v>146215.37</v>
      </c>
      <c r="K275" s="33">
        <f t="shared" si="377"/>
        <v>0</v>
      </c>
      <c r="L275" s="33">
        <f t="shared" si="377"/>
        <v>0</v>
      </c>
      <c r="M275" s="33">
        <f t="shared" si="377"/>
        <v>0</v>
      </c>
      <c r="N275" s="33">
        <f t="shared" si="377"/>
        <v>547251.47000000009</v>
      </c>
      <c r="O275" s="33">
        <f t="shared" si="377"/>
        <v>117186.53</v>
      </c>
      <c r="P275" s="20"/>
    </row>
    <row r="276" spans="1:16" s="3" customFormat="1" x14ac:dyDescent="0.25">
      <c r="A276" s="10">
        <v>2</v>
      </c>
      <c r="B276" s="2" t="s">
        <v>6</v>
      </c>
      <c r="C276" s="11">
        <f t="shared" ref="C276:O276" si="378">+C277+C282+C285</f>
        <v>659455</v>
      </c>
      <c r="D276" s="11">
        <f t="shared" si="378"/>
        <v>589130</v>
      </c>
      <c r="E276" s="11">
        <f t="shared" si="378"/>
        <v>0</v>
      </c>
      <c r="F276" s="11">
        <f t="shared" si="378"/>
        <v>0</v>
      </c>
      <c r="G276" s="11">
        <f t="shared" si="378"/>
        <v>146550.64000000001</v>
      </c>
      <c r="H276" s="11">
        <f t="shared" si="378"/>
        <v>159612.52000000002</v>
      </c>
      <c r="I276" s="11">
        <f t="shared" si="378"/>
        <v>62111.14</v>
      </c>
      <c r="J276" s="11">
        <f t="shared" si="378"/>
        <v>146045.37</v>
      </c>
      <c r="K276" s="11">
        <f t="shared" si="378"/>
        <v>0</v>
      </c>
      <c r="L276" s="11">
        <f t="shared" si="378"/>
        <v>0</v>
      </c>
      <c r="M276" s="11">
        <f t="shared" si="378"/>
        <v>0</v>
      </c>
      <c r="N276" s="11">
        <f t="shared" si="378"/>
        <v>514319.67000000004</v>
      </c>
      <c r="O276" s="11">
        <f t="shared" si="378"/>
        <v>74810.33</v>
      </c>
    </row>
    <row r="277" spans="1:16" s="3" customFormat="1" ht="30" x14ac:dyDescent="0.25">
      <c r="A277" s="9">
        <v>2.1</v>
      </c>
      <c r="B277" s="3" t="s">
        <v>49</v>
      </c>
      <c r="C277" s="11">
        <f t="shared" ref="C277:O277" si="379">+C278+C281+C279+C280</f>
        <v>489220</v>
      </c>
      <c r="D277" s="11">
        <f t="shared" si="379"/>
        <v>439130</v>
      </c>
      <c r="E277" s="11">
        <f t="shared" si="379"/>
        <v>0</v>
      </c>
      <c r="F277" s="11">
        <f t="shared" si="379"/>
        <v>0</v>
      </c>
      <c r="G277" s="11">
        <f t="shared" si="379"/>
        <v>107909.3</v>
      </c>
      <c r="H277" s="11">
        <f t="shared" si="379"/>
        <v>44076.520000000004</v>
      </c>
      <c r="I277" s="11">
        <f t="shared" si="379"/>
        <v>62111.14</v>
      </c>
      <c r="J277" s="11">
        <f t="shared" si="379"/>
        <v>146045.37</v>
      </c>
      <c r="K277" s="11">
        <f t="shared" si="379"/>
        <v>0</v>
      </c>
      <c r="L277" s="11">
        <f t="shared" si="379"/>
        <v>0</v>
      </c>
      <c r="M277" s="11">
        <f t="shared" si="379"/>
        <v>0</v>
      </c>
      <c r="N277" s="11">
        <f t="shared" si="379"/>
        <v>360142.33</v>
      </c>
      <c r="O277" s="11">
        <f t="shared" si="379"/>
        <v>78987.67</v>
      </c>
    </row>
    <row r="278" spans="1:16" x14ac:dyDescent="0.25">
      <c r="A278" s="7" t="s">
        <v>76</v>
      </c>
      <c r="B278" s="4" t="s">
        <v>81</v>
      </c>
      <c r="C278" s="23">
        <v>280090</v>
      </c>
      <c r="D278" s="21">
        <v>230000</v>
      </c>
      <c r="E278" s="23">
        <v>0</v>
      </c>
      <c r="F278" s="23">
        <v>0</v>
      </c>
      <c r="G278" s="23">
        <v>76053.59</v>
      </c>
      <c r="H278" s="21">
        <v>28176.400000000001</v>
      </c>
      <c r="I278" s="21">
        <v>62111.14</v>
      </c>
      <c r="J278" s="21">
        <v>114378.3</v>
      </c>
      <c r="K278" s="23">
        <v>0</v>
      </c>
      <c r="L278" s="23">
        <v>0</v>
      </c>
      <c r="M278" s="23">
        <v>0</v>
      </c>
      <c r="N278" s="23">
        <f t="shared" ref="N278:N281" si="380">+E278+F278+G278+H278+I278+J278+K278+L278+M278</f>
        <v>280719.43</v>
      </c>
      <c r="O278" s="23">
        <f>+D278-N278</f>
        <v>-50719.429999999993</v>
      </c>
    </row>
    <row r="279" spans="1:16" x14ac:dyDescent="0.25">
      <c r="A279" s="7" t="s">
        <v>77</v>
      </c>
      <c r="B279" s="4" t="s">
        <v>252</v>
      </c>
      <c r="C279" s="23">
        <v>0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f t="shared" si="380"/>
        <v>0</v>
      </c>
      <c r="O279" s="23">
        <f>+D279-N279</f>
        <v>0</v>
      </c>
    </row>
    <row r="280" spans="1:16" ht="30" x14ac:dyDescent="0.25">
      <c r="A280" s="7" t="s">
        <v>78</v>
      </c>
      <c r="B280" s="4" t="s">
        <v>268</v>
      </c>
      <c r="C280" s="23">
        <v>106331</v>
      </c>
      <c r="D280" s="21">
        <v>106331</v>
      </c>
      <c r="E280" s="23">
        <v>0</v>
      </c>
      <c r="F280" s="23">
        <v>0</v>
      </c>
      <c r="G280" s="23">
        <v>8413.89</v>
      </c>
      <c r="H280" s="21">
        <v>15900.12</v>
      </c>
      <c r="I280" s="21">
        <v>0</v>
      </c>
      <c r="J280" s="21">
        <v>0</v>
      </c>
      <c r="K280" s="23">
        <v>0</v>
      </c>
      <c r="L280" s="23">
        <v>0</v>
      </c>
      <c r="M280" s="23">
        <v>0</v>
      </c>
      <c r="N280" s="23">
        <f t="shared" si="380"/>
        <v>24314.010000000002</v>
      </c>
      <c r="O280" s="23">
        <f>+D280-N280</f>
        <v>82016.989999999991</v>
      </c>
    </row>
    <row r="281" spans="1:16" x14ac:dyDescent="0.25">
      <c r="A281" s="7" t="s">
        <v>80</v>
      </c>
      <c r="B281" s="4" t="s">
        <v>85</v>
      </c>
      <c r="C281" s="23">
        <v>102799</v>
      </c>
      <c r="D281" s="21">
        <v>102799</v>
      </c>
      <c r="E281" s="23">
        <v>0</v>
      </c>
      <c r="F281" s="23">
        <v>0</v>
      </c>
      <c r="G281" s="23">
        <v>23441.82</v>
      </c>
      <c r="H281" s="21">
        <v>0</v>
      </c>
      <c r="I281" s="21">
        <v>0</v>
      </c>
      <c r="J281" s="21">
        <v>31667.07</v>
      </c>
      <c r="K281" s="23">
        <v>0</v>
      </c>
      <c r="L281" s="23">
        <v>0</v>
      </c>
      <c r="M281" s="23">
        <v>0</v>
      </c>
      <c r="N281" s="23">
        <f t="shared" si="380"/>
        <v>55108.89</v>
      </c>
      <c r="O281" s="23">
        <f>+D281-N281</f>
        <v>47690.11</v>
      </c>
    </row>
    <row r="282" spans="1:16" s="3" customFormat="1" ht="30" x14ac:dyDescent="0.25">
      <c r="A282" s="13">
        <v>2.4</v>
      </c>
      <c r="B282" s="3" t="s">
        <v>29</v>
      </c>
      <c r="C282" s="11">
        <f>+C283+C284</f>
        <v>170235</v>
      </c>
      <c r="D282" s="11">
        <f>+D283+D284</f>
        <v>150000</v>
      </c>
      <c r="E282" s="11">
        <f t="shared" ref="E282:O282" si="381">+E283+E284</f>
        <v>0</v>
      </c>
      <c r="F282" s="11">
        <f t="shared" ref="F282:G282" si="382">+F283+F284</f>
        <v>0</v>
      </c>
      <c r="G282" s="11">
        <f t="shared" si="382"/>
        <v>38641.339999999997</v>
      </c>
      <c r="H282" s="11">
        <f t="shared" ref="H282:I282" si="383">+H283+H284</f>
        <v>115536</v>
      </c>
      <c r="I282" s="11">
        <f t="shared" si="383"/>
        <v>0</v>
      </c>
      <c r="J282" s="11">
        <f t="shared" ref="J282:L282" si="384">+J283+J284</f>
        <v>0</v>
      </c>
      <c r="K282" s="11">
        <f t="shared" ref="K282" si="385">+K283+K284</f>
        <v>0</v>
      </c>
      <c r="L282" s="11">
        <f t="shared" si="384"/>
        <v>0</v>
      </c>
      <c r="M282" s="11">
        <f t="shared" ref="M282" si="386">+M283+M284</f>
        <v>0</v>
      </c>
      <c r="N282" s="11">
        <f t="shared" si="381"/>
        <v>154177.34</v>
      </c>
      <c r="O282" s="11">
        <f t="shared" si="381"/>
        <v>-4177.3399999999965</v>
      </c>
    </row>
    <row r="283" spans="1:16" x14ac:dyDescent="0.25">
      <c r="A283" s="7" t="s">
        <v>88</v>
      </c>
      <c r="B283" s="4" t="s">
        <v>90</v>
      </c>
      <c r="C283" s="23">
        <v>170235</v>
      </c>
      <c r="D283" s="21">
        <v>150000</v>
      </c>
      <c r="E283" s="23">
        <v>0</v>
      </c>
      <c r="F283" s="23">
        <v>0</v>
      </c>
      <c r="G283" s="23">
        <v>38641.339999999997</v>
      </c>
      <c r="H283" s="21">
        <v>115536</v>
      </c>
      <c r="I283" s="21">
        <v>0</v>
      </c>
      <c r="J283" s="21">
        <v>0</v>
      </c>
      <c r="K283" s="23">
        <v>0</v>
      </c>
      <c r="L283" s="23">
        <v>0</v>
      </c>
      <c r="M283" s="23">
        <v>0</v>
      </c>
      <c r="N283" s="23">
        <f t="shared" ref="N283:N284" si="387">+E283+F283+G283+H283+I283+J283+K283+L283+M283</f>
        <v>154177.34</v>
      </c>
      <c r="O283" s="23">
        <f>+D283-N283</f>
        <v>-4177.3399999999965</v>
      </c>
    </row>
    <row r="284" spans="1:16" ht="30" x14ac:dyDescent="0.25">
      <c r="A284" s="7" t="s">
        <v>89</v>
      </c>
      <c r="B284" s="4" t="s">
        <v>269</v>
      </c>
      <c r="C284" s="23">
        <v>0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f t="shared" si="387"/>
        <v>0</v>
      </c>
      <c r="O284" s="23">
        <f>+D284-N284</f>
        <v>0</v>
      </c>
    </row>
    <row r="285" spans="1:16" s="3" customFormat="1" x14ac:dyDescent="0.25">
      <c r="A285" s="13">
        <v>2.9</v>
      </c>
      <c r="B285" s="3" t="s">
        <v>32</v>
      </c>
      <c r="C285" s="11">
        <f>+C286</f>
        <v>0</v>
      </c>
      <c r="D285" s="11">
        <f>+D286</f>
        <v>0</v>
      </c>
      <c r="E285" s="11">
        <f t="shared" ref="E285:O285" si="388">+E286</f>
        <v>0</v>
      </c>
      <c r="F285" s="11">
        <f t="shared" si="388"/>
        <v>0</v>
      </c>
      <c r="G285" s="11">
        <f t="shared" si="388"/>
        <v>0</v>
      </c>
      <c r="H285" s="11">
        <f t="shared" si="388"/>
        <v>0</v>
      </c>
      <c r="I285" s="11">
        <f t="shared" si="388"/>
        <v>0</v>
      </c>
      <c r="J285" s="11">
        <f t="shared" si="388"/>
        <v>0</v>
      </c>
      <c r="K285" s="11">
        <f t="shared" si="388"/>
        <v>0</v>
      </c>
      <c r="L285" s="11">
        <f t="shared" si="388"/>
        <v>0</v>
      </c>
      <c r="M285" s="11">
        <f t="shared" si="388"/>
        <v>0</v>
      </c>
      <c r="N285" s="11">
        <f t="shared" si="388"/>
        <v>0</v>
      </c>
      <c r="O285" s="11">
        <f t="shared" si="388"/>
        <v>0</v>
      </c>
    </row>
    <row r="286" spans="1:16" x14ac:dyDescent="0.25">
      <c r="A286" s="7" t="s">
        <v>105</v>
      </c>
      <c r="B286" s="4" t="s">
        <v>108</v>
      </c>
      <c r="C286" s="23">
        <v>0</v>
      </c>
      <c r="D286" s="23">
        <v>0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f t="shared" ref="N286" si="389">+E286+F286+G286+H286+I286+J286+K286+L286+M286</f>
        <v>0</v>
      </c>
      <c r="O286" s="23">
        <f>+D286-N286</f>
        <v>0</v>
      </c>
    </row>
    <row r="287" spans="1:16" s="3" customFormat="1" x14ac:dyDescent="0.25">
      <c r="A287" s="10">
        <v>3</v>
      </c>
      <c r="B287" s="2" t="s">
        <v>10</v>
      </c>
      <c r="C287" s="11">
        <f>+C288+C290</f>
        <v>82285</v>
      </c>
      <c r="D287" s="11">
        <f>+D288+D290</f>
        <v>75308</v>
      </c>
      <c r="E287" s="11">
        <f t="shared" ref="E287:O287" si="390">+E288+E290</f>
        <v>0</v>
      </c>
      <c r="F287" s="11">
        <f t="shared" ref="F287:G287" si="391">+F288+F290</f>
        <v>0</v>
      </c>
      <c r="G287" s="11">
        <f t="shared" si="391"/>
        <v>0</v>
      </c>
      <c r="H287" s="11">
        <f t="shared" ref="H287:I287" si="392">+H288+H290</f>
        <v>30073</v>
      </c>
      <c r="I287" s="11">
        <f t="shared" si="392"/>
        <v>2688.8</v>
      </c>
      <c r="J287" s="11">
        <f t="shared" ref="J287:L287" si="393">+J288+J290</f>
        <v>170</v>
      </c>
      <c r="K287" s="11">
        <f t="shared" ref="K287" si="394">+K288+K290</f>
        <v>0</v>
      </c>
      <c r="L287" s="11">
        <f t="shared" si="393"/>
        <v>0</v>
      </c>
      <c r="M287" s="11">
        <f t="shared" ref="M287" si="395">+M288+M290</f>
        <v>0</v>
      </c>
      <c r="N287" s="11">
        <f t="shared" si="390"/>
        <v>32931.800000000003</v>
      </c>
      <c r="O287" s="11">
        <f t="shared" si="390"/>
        <v>42376.2</v>
      </c>
    </row>
    <row r="288" spans="1:16" s="3" customFormat="1" ht="30" x14ac:dyDescent="0.25">
      <c r="A288" s="13">
        <v>3.5</v>
      </c>
      <c r="B288" s="3" t="s">
        <v>35</v>
      </c>
      <c r="C288" s="11">
        <f>+C289</f>
        <v>41990</v>
      </c>
      <c r="D288" s="11">
        <f>+D289</f>
        <v>35013</v>
      </c>
      <c r="E288" s="11">
        <f t="shared" ref="E288:O288" si="396">+E289</f>
        <v>0</v>
      </c>
      <c r="F288" s="11">
        <f t="shared" si="396"/>
        <v>0</v>
      </c>
      <c r="G288" s="11">
        <f t="shared" si="396"/>
        <v>0</v>
      </c>
      <c r="H288" s="11">
        <f t="shared" si="396"/>
        <v>0</v>
      </c>
      <c r="I288" s="11">
        <f t="shared" si="396"/>
        <v>0</v>
      </c>
      <c r="J288" s="11">
        <f t="shared" si="396"/>
        <v>0</v>
      </c>
      <c r="K288" s="11">
        <f t="shared" si="396"/>
        <v>0</v>
      </c>
      <c r="L288" s="11">
        <f t="shared" si="396"/>
        <v>0</v>
      </c>
      <c r="M288" s="11">
        <f t="shared" si="396"/>
        <v>0</v>
      </c>
      <c r="N288" s="11">
        <f t="shared" si="396"/>
        <v>0</v>
      </c>
      <c r="O288" s="11">
        <f t="shared" si="396"/>
        <v>35013</v>
      </c>
    </row>
    <row r="289" spans="1:17" x14ac:dyDescent="0.25">
      <c r="A289" s="7" t="s">
        <v>137</v>
      </c>
      <c r="B289" s="4" t="s">
        <v>142</v>
      </c>
      <c r="C289" s="23">
        <v>41990</v>
      </c>
      <c r="D289" s="21">
        <v>35013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f t="shared" ref="N289" si="397">+E289+F289+G289+H289+I289+J289+K289+L289+M289</f>
        <v>0</v>
      </c>
      <c r="O289" s="23">
        <f>+D289-N289</f>
        <v>35013</v>
      </c>
    </row>
    <row r="290" spans="1:17" s="3" customFormat="1" x14ac:dyDescent="0.25">
      <c r="A290" s="13">
        <v>3.9</v>
      </c>
      <c r="B290" s="3" t="s">
        <v>15</v>
      </c>
      <c r="C290" s="11">
        <f>+C291</f>
        <v>40295</v>
      </c>
      <c r="D290" s="11">
        <f>+D291</f>
        <v>40295</v>
      </c>
      <c r="E290" s="11">
        <f t="shared" ref="E290:O290" si="398">+E291</f>
        <v>0</v>
      </c>
      <c r="F290" s="11">
        <f t="shared" si="398"/>
        <v>0</v>
      </c>
      <c r="G290" s="11">
        <f t="shared" si="398"/>
        <v>0</v>
      </c>
      <c r="H290" s="11">
        <f t="shared" si="398"/>
        <v>30073</v>
      </c>
      <c r="I290" s="11">
        <f t="shared" si="398"/>
        <v>2688.8</v>
      </c>
      <c r="J290" s="11">
        <f t="shared" si="398"/>
        <v>170</v>
      </c>
      <c r="K290" s="11">
        <f t="shared" si="398"/>
        <v>0</v>
      </c>
      <c r="L290" s="11">
        <f t="shared" si="398"/>
        <v>0</v>
      </c>
      <c r="M290" s="11">
        <f t="shared" si="398"/>
        <v>0</v>
      </c>
      <c r="N290" s="11">
        <f t="shared" si="398"/>
        <v>32931.800000000003</v>
      </c>
      <c r="O290" s="11">
        <f t="shared" si="398"/>
        <v>7363.1999999999971</v>
      </c>
    </row>
    <row r="291" spans="1:17" x14ac:dyDescent="0.25">
      <c r="A291" s="7" t="s">
        <v>161</v>
      </c>
      <c r="B291" s="4" t="s">
        <v>15</v>
      </c>
      <c r="C291" s="23">
        <v>40295</v>
      </c>
      <c r="D291" s="21">
        <v>40295</v>
      </c>
      <c r="E291" s="23">
        <v>0</v>
      </c>
      <c r="F291" s="23">
        <v>0</v>
      </c>
      <c r="G291" s="23">
        <v>0</v>
      </c>
      <c r="H291" s="21">
        <v>30073</v>
      </c>
      <c r="I291" s="21">
        <v>2688.8</v>
      </c>
      <c r="J291" s="21">
        <v>170</v>
      </c>
      <c r="K291" s="23">
        <v>0</v>
      </c>
      <c r="L291" s="23">
        <v>0</v>
      </c>
      <c r="M291" s="23">
        <v>0</v>
      </c>
      <c r="N291" s="23">
        <f t="shared" ref="N291" si="399">+E291+F291+G291+H291+I291+J291+K291+L291+M291</f>
        <v>32931.800000000003</v>
      </c>
      <c r="O291" s="23">
        <f>+D291-N291</f>
        <v>7363.1999999999971</v>
      </c>
    </row>
    <row r="292" spans="1:17" ht="15.75" customHeight="1" x14ac:dyDescent="0.25">
      <c r="A292" s="13"/>
      <c r="B292" s="3"/>
      <c r="C292" s="23"/>
      <c r="D292" s="23"/>
    </row>
    <row r="293" spans="1:17" s="17" customFormat="1" ht="29.25" customHeight="1" x14ac:dyDescent="0.25">
      <c r="A293" s="42" t="s">
        <v>46</v>
      </c>
      <c r="B293" s="42"/>
      <c r="C293" s="37">
        <f>+C294</f>
        <v>192226</v>
      </c>
      <c r="D293" s="37">
        <f t="shared" ref="D293:O293" si="400">+D294</f>
        <v>190595</v>
      </c>
      <c r="E293" s="37">
        <f t="shared" si="400"/>
        <v>0</v>
      </c>
      <c r="F293" s="37">
        <f t="shared" si="400"/>
        <v>0</v>
      </c>
      <c r="G293" s="37">
        <f t="shared" si="400"/>
        <v>30455.41</v>
      </c>
      <c r="H293" s="37">
        <f t="shared" si="400"/>
        <v>1142.4099999999999</v>
      </c>
      <c r="I293" s="37">
        <f t="shared" si="400"/>
        <v>26735.68</v>
      </c>
      <c r="J293" s="37">
        <f t="shared" si="400"/>
        <v>13488.710000000006</v>
      </c>
      <c r="K293" s="37">
        <f t="shared" si="400"/>
        <v>0</v>
      </c>
      <c r="L293" s="37">
        <f t="shared" si="400"/>
        <v>0</v>
      </c>
      <c r="M293" s="37">
        <f t="shared" si="400"/>
        <v>0</v>
      </c>
      <c r="N293" s="37">
        <f t="shared" si="400"/>
        <v>71822.210000000006</v>
      </c>
      <c r="O293" s="37">
        <f t="shared" si="400"/>
        <v>118772.79</v>
      </c>
    </row>
    <row r="294" spans="1:17" s="3" customFormat="1" x14ac:dyDescent="0.25">
      <c r="A294" s="10">
        <v>2</v>
      </c>
      <c r="B294" s="2" t="s">
        <v>6</v>
      </c>
      <c r="C294" s="11">
        <f>+C295</f>
        <v>192226</v>
      </c>
      <c r="D294" s="11">
        <f>+D295</f>
        <v>190595</v>
      </c>
      <c r="E294" s="11">
        <f t="shared" ref="E294:N294" si="401">+E295</f>
        <v>0</v>
      </c>
      <c r="F294" s="11">
        <f t="shared" si="401"/>
        <v>0</v>
      </c>
      <c r="G294" s="11">
        <f t="shared" si="401"/>
        <v>30455.41</v>
      </c>
      <c r="H294" s="11">
        <f t="shared" si="401"/>
        <v>1142.4099999999999</v>
      </c>
      <c r="I294" s="11">
        <f t="shared" si="401"/>
        <v>26735.68</v>
      </c>
      <c r="J294" s="11">
        <f t="shared" si="401"/>
        <v>13488.710000000006</v>
      </c>
      <c r="K294" s="11">
        <f t="shared" si="401"/>
        <v>0</v>
      </c>
      <c r="L294" s="11">
        <f t="shared" si="401"/>
        <v>0</v>
      </c>
      <c r="M294" s="11">
        <f t="shared" si="401"/>
        <v>0</v>
      </c>
      <c r="N294" s="11">
        <f t="shared" si="401"/>
        <v>71822.210000000006</v>
      </c>
      <c r="O294" s="11">
        <f>+O295</f>
        <v>118772.79</v>
      </c>
      <c r="P294" s="15"/>
    </row>
    <row r="295" spans="1:17" s="3" customFormat="1" ht="30" x14ac:dyDescent="0.25">
      <c r="A295" s="9">
        <v>2.1</v>
      </c>
      <c r="B295" s="3" t="s">
        <v>49</v>
      </c>
      <c r="C295" s="11">
        <f>+C296+C297+C298</f>
        <v>192226</v>
      </c>
      <c r="D295" s="11">
        <f>+D296+D297+D298</f>
        <v>190595</v>
      </c>
      <c r="E295" s="11">
        <f t="shared" ref="E295:N295" si="402">+E296+E297+E298</f>
        <v>0</v>
      </c>
      <c r="F295" s="11">
        <f t="shared" ref="F295:G295" si="403">+F296+F297+F298</f>
        <v>0</v>
      </c>
      <c r="G295" s="11">
        <f t="shared" si="403"/>
        <v>30455.41</v>
      </c>
      <c r="H295" s="11">
        <f t="shared" ref="H295:I295" si="404">+H296+H297+H298</f>
        <v>1142.4099999999999</v>
      </c>
      <c r="I295" s="11">
        <f t="shared" si="404"/>
        <v>26735.68</v>
      </c>
      <c r="J295" s="11">
        <f t="shared" ref="J295:L295" si="405">+J296+J297+J298</f>
        <v>13488.710000000006</v>
      </c>
      <c r="K295" s="11">
        <f t="shared" ref="K295" si="406">+K296+K297+K298</f>
        <v>0</v>
      </c>
      <c r="L295" s="11">
        <f t="shared" si="405"/>
        <v>0</v>
      </c>
      <c r="M295" s="11">
        <f t="shared" ref="M295" si="407">+M296+M297+M298</f>
        <v>0</v>
      </c>
      <c r="N295" s="11">
        <f t="shared" si="402"/>
        <v>71822.210000000006</v>
      </c>
      <c r="O295" s="11">
        <f>+O296+O297+O298</f>
        <v>118772.79</v>
      </c>
    </row>
    <row r="296" spans="1:17" x14ac:dyDescent="0.25">
      <c r="A296" s="7" t="s">
        <v>76</v>
      </c>
      <c r="B296" s="4" t="s">
        <v>81</v>
      </c>
      <c r="C296" s="23">
        <v>119420</v>
      </c>
      <c r="D296" s="23">
        <v>119420</v>
      </c>
      <c r="E296" s="23">
        <v>0</v>
      </c>
      <c r="F296" s="23">
        <v>0</v>
      </c>
      <c r="G296" s="23">
        <v>30455.41</v>
      </c>
      <c r="H296" s="23">
        <f>31597.82-30455.41</f>
        <v>1142.4099999999999</v>
      </c>
      <c r="I296" s="23">
        <f>58333.5-31597.82</f>
        <v>26735.68</v>
      </c>
      <c r="J296" s="23">
        <f>71822.21-58333.5</f>
        <v>13488.710000000006</v>
      </c>
      <c r="K296" s="23">
        <v>0</v>
      </c>
      <c r="L296" s="23">
        <v>0</v>
      </c>
      <c r="M296" s="23">
        <v>0</v>
      </c>
      <c r="N296" s="23">
        <f t="shared" ref="N296:N298" si="408">+E296+F296+G296+H296+I296+J296+K296+L296+M296</f>
        <v>71822.210000000006</v>
      </c>
      <c r="O296" s="23">
        <f>+D296-N296</f>
        <v>47597.789999999994</v>
      </c>
    </row>
    <row r="297" spans="1:17" x14ac:dyDescent="0.25">
      <c r="A297" s="7" t="s">
        <v>77</v>
      </c>
      <c r="B297" s="4" t="s">
        <v>252</v>
      </c>
      <c r="C297" s="23">
        <v>0</v>
      </c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f t="shared" si="408"/>
        <v>0</v>
      </c>
      <c r="O297" s="23">
        <f>+D297-N297</f>
        <v>0</v>
      </c>
    </row>
    <row r="298" spans="1:17" ht="30" x14ac:dyDescent="0.25">
      <c r="A298" s="7" t="s">
        <v>78</v>
      </c>
      <c r="B298" s="4" t="s">
        <v>270</v>
      </c>
      <c r="C298" s="23">
        <v>72806</v>
      </c>
      <c r="D298" s="23">
        <v>71175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f t="shared" si="408"/>
        <v>0</v>
      </c>
      <c r="O298" s="23">
        <f>+D298-N298</f>
        <v>71175</v>
      </c>
    </row>
    <row r="299" spans="1:17" x14ac:dyDescent="0.25">
      <c r="A299" s="13"/>
      <c r="B299" s="3"/>
      <c r="C299" s="23"/>
      <c r="D299" s="23"/>
    </row>
    <row r="300" spans="1:17" s="17" customFormat="1" ht="15.75" x14ac:dyDescent="0.25">
      <c r="A300" s="39" t="s">
        <v>47</v>
      </c>
      <c r="B300" s="39"/>
      <c r="C300" s="33">
        <f>+C301+C321+C340+C344</f>
        <v>5432381</v>
      </c>
      <c r="D300" s="33">
        <f t="shared" ref="D300:O300" si="409">+D301+D321+D340+D344</f>
        <v>4989265</v>
      </c>
      <c r="E300" s="33">
        <f t="shared" si="409"/>
        <v>0</v>
      </c>
      <c r="F300" s="33">
        <f t="shared" si="409"/>
        <v>0</v>
      </c>
      <c r="G300" s="33">
        <f t="shared" si="409"/>
        <v>139853.79999999999</v>
      </c>
      <c r="H300" s="33">
        <f t="shared" si="409"/>
        <v>775719.9800000001</v>
      </c>
      <c r="I300" s="33">
        <f t="shared" si="409"/>
        <v>817109.46</v>
      </c>
      <c r="J300" s="33">
        <f t="shared" si="409"/>
        <v>304945.24</v>
      </c>
      <c r="K300" s="33">
        <f t="shared" si="409"/>
        <v>0</v>
      </c>
      <c r="L300" s="33">
        <f t="shared" si="409"/>
        <v>0</v>
      </c>
      <c r="M300" s="33">
        <f t="shared" si="409"/>
        <v>0</v>
      </c>
      <c r="N300" s="33">
        <f t="shared" si="409"/>
        <v>2037628.48</v>
      </c>
      <c r="O300" s="33">
        <f t="shared" si="409"/>
        <v>2951636.52</v>
      </c>
      <c r="P300" s="20"/>
      <c r="Q300" s="16"/>
    </row>
    <row r="301" spans="1:17" s="3" customFormat="1" x14ac:dyDescent="0.25">
      <c r="A301" s="10">
        <v>2</v>
      </c>
      <c r="B301" s="2" t="s">
        <v>6</v>
      </c>
      <c r="C301" s="11">
        <f>+C302+C308+C311+C315+C317+C319</f>
        <v>2427381</v>
      </c>
      <c r="D301" s="11">
        <f>+D302+D308+D311+D315+D317+D319</f>
        <v>2409881</v>
      </c>
      <c r="E301" s="11">
        <f t="shared" ref="E301:O301" si="410">+E302+E308+E311+E315+E317+E319</f>
        <v>0</v>
      </c>
      <c r="F301" s="11">
        <f t="shared" si="410"/>
        <v>0</v>
      </c>
      <c r="G301" s="11">
        <f t="shared" si="410"/>
        <v>130191</v>
      </c>
      <c r="H301" s="11">
        <f t="shared" si="410"/>
        <v>700674.07000000007</v>
      </c>
      <c r="I301" s="11">
        <f t="shared" si="410"/>
        <v>454125.63</v>
      </c>
      <c r="J301" s="11">
        <f t="shared" ref="J301" si="411">+J302+J308+J311+J315+J317+J319</f>
        <v>59265.04</v>
      </c>
      <c r="K301" s="11">
        <f t="shared" ref="K301:L301" si="412">+K302+K308+K311+K315+K317+K319</f>
        <v>0</v>
      </c>
      <c r="L301" s="11">
        <f t="shared" si="412"/>
        <v>0</v>
      </c>
      <c r="M301" s="11">
        <f t="shared" ref="M301" si="413">+M302+M308+M311+M315+M317+M319</f>
        <v>0</v>
      </c>
      <c r="N301" s="11">
        <f t="shared" si="410"/>
        <v>1344255.74</v>
      </c>
      <c r="O301" s="11">
        <f t="shared" si="410"/>
        <v>1065625.26</v>
      </c>
      <c r="Q301" s="15"/>
    </row>
    <row r="302" spans="1:17" s="3" customFormat="1" ht="30" x14ac:dyDescent="0.25">
      <c r="A302" s="9">
        <v>2.1</v>
      </c>
      <c r="B302" s="3" t="s">
        <v>49</v>
      </c>
      <c r="C302" s="11">
        <f>+C303+C304+C305+C306+C307</f>
        <v>1400000</v>
      </c>
      <c r="D302" s="11">
        <f>+D303+D304+D305+D306+D307</f>
        <v>1400000</v>
      </c>
      <c r="E302" s="11">
        <f t="shared" ref="E302:O302" si="414">+E303+E304+E305+E306+E307</f>
        <v>0</v>
      </c>
      <c r="F302" s="11">
        <f t="shared" ref="F302:G302" si="415">+F303+F304+F305+F306+F307</f>
        <v>0</v>
      </c>
      <c r="G302" s="11">
        <f t="shared" si="415"/>
        <v>117730.75</v>
      </c>
      <c r="H302" s="11">
        <f t="shared" ref="H302:I302" si="416">+H303+H304+H305+H306+H307</f>
        <v>303951.29000000004</v>
      </c>
      <c r="I302" s="11">
        <f t="shared" si="416"/>
        <v>209841.52</v>
      </c>
      <c r="J302" s="11">
        <f t="shared" ref="J302:L302" si="417">+J303+J304+J305+J306+J307</f>
        <v>0</v>
      </c>
      <c r="K302" s="11">
        <f t="shared" ref="K302" si="418">+K303+K304+K305+K306+K307</f>
        <v>0</v>
      </c>
      <c r="L302" s="11">
        <f t="shared" si="417"/>
        <v>0</v>
      </c>
      <c r="M302" s="11">
        <f t="shared" ref="M302" si="419">+M303+M304+M305+M306+M307</f>
        <v>0</v>
      </c>
      <c r="N302" s="11">
        <f t="shared" si="414"/>
        <v>631523.56000000006</v>
      </c>
      <c r="O302" s="11">
        <f t="shared" si="414"/>
        <v>768476.44</v>
      </c>
    </row>
    <row r="303" spans="1:17" x14ac:dyDescent="0.25">
      <c r="A303" s="7" t="s">
        <v>76</v>
      </c>
      <c r="B303" s="4" t="s">
        <v>81</v>
      </c>
      <c r="C303" s="23">
        <v>690000</v>
      </c>
      <c r="D303" s="21">
        <v>690000</v>
      </c>
      <c r="E303" s="23">
        <v>0</v>
      </c>
      <c r="F303" s="23">
        <v>0</v>
      </c>
      <c r="G303" s="23">
        <v>62261.53</v>
      </c>
      <c r="H303" s="21">
        <v>188176.35</v>
      </c>
      <c r="I303" s="21">
        <v>102051.54</v>
      </c>
      <c r="J303" s="21">
        <v>0</v>
      </c>
      <c r="K303" s="23">
        <v>0</v>
      </c>
      <c r="L303" s="23">
        <v>0</v>
      </c>
      <c r="M303" s="23">
        <v>0</v>
      </c>
      <c r="N303" s="23">
        <f t="shared" ref="N303:N307" si="420">+E303+F303+G303+H303+I303+J303+K303+L303+M303</f>
        <v>352489.42</v>
      </c>
      <c r="O303" s="23">
        <f>+D303-N303</f>
        <v>337510.58</v>
      </c>
      <c r="Q303" s="22"/>
    </row>
    <row r="304" spans="1:17" x14ac:dyDescent="0.25">
      <c r="A304" s="7" t="s">
        <v>77</v>
      </c>
      <c r="B304" s="4" t="s">
        <v>82</v>
      </c>
      <c r="C304" s="23">
        <v>150000</v>
      </c>
      <c r="D304" s="23">
        <v>150000</v>
      </c>
      <c r="E304" s="23">
        <v>0</v>
      </c>
      <c r="F304" s="23">
        <v>0</v>
      </c>
      <c r="G304" s="23">
        <v>0</v>
      </c>
      <c r="H304" s="21">
        <v>0</v>
      </c>
      <c r="I304" s="21">
        <v>17782.580000000002</v>
      </c>
      <c r="J304" s="21">
        <v>0</v>
      </c>
      <c r="K304" s="23">
        <v>0</v>
      </c>
      <c r="L304" s="23">
        <v>0</v>
      </c>
      <c r="M304" s="23">
        <v>0</v>
      </c>
      <c r="N304" s="23">
        <f t="shared" si="420"/>
        <v>17782.580000000002</v>
      </c>
      <c r="O304" s="23">
        <f>+D304-N304</f>
        <v>132217.41999999998</v>
      </c>
    </row>
    <row r="305" spans="1:15" ht="30" x14ac:dyDescent="0.25">
      <c r="A305" s="7" t="s">
        <v>78</v>
      </c>
      <c r="B305" s="4" t="s">
        <v>83</v>
      </c>
      <c r="C305" s="23">
        <v>180000</v>
      </c>
      <c r="D305" s="23">
        <v>180000</v>
      </c>
      <c r="E305" s="23">
        <v>0</v>
      </c>
      <c r="F305" s="23">
        <v>0</v>
      </c>
      <c r="G305" s="23">
        <v>22573.599999999999</v>
      </c>
      <c r="H305" s="21">
        <v>31117.45</v>
      </c>
      <c r="I305" s="21">
        <v>59328.46</v>
      </c>
      <c r="J305" s="21">
        <v>0</v>
      </c>
      <c r="K305" s="23">
        <v>0</v>
      </c>
      <c r="L305" s="23">
        <v>0</v>
      </c>
      <c r="M305" s="23">
        <v>0</v>
      </c>
      <c r="N305" s="23">
        <f t="shared" si="420"/>
        <v>113019.51000000001</v>
      </c>
      <c r="O305" s="23">
        <f t="shared" ref="O305:O314" si="421">+D305-N305</f>
        <v>66980.489999999991</v>
      </c>
    </row>
    <row r="306" spans="1:15" x14ac:dyDescent="0.25">
      <c r="A306" s="7" t="s">
        <v>79</v>
      </c>
      <c r="B306" s="5" t="s">
        <v>84</v>
      </c>
      <c r="C306" s="23">
        <v>0</v>
      </c>
      <c r="D306" s="23">
        <v>0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f t="shared" si="420"/>
        <v>0</v>
      </c>
      <c r="O306" s="23">
        <f>+D306-N306</f>
        <v>0</v>
      </c>
    </row>
    <row r="307" spans="1:15" x14ac:dyDescent="0.25">
      <c r="A307" s="7" t="s">
        <v>80</v>
      </c>
      <c r="B307" s="5" t="s">
        <v>85</v>
      </c>
      <c r="C307" s="23">
        <v>380000</v>
      </c>
      <c r="D307" s="23">
        <v>380000</v>
      </c>
      <c r="E307" s="23">
        <v>0</v>
      </c>
      <c r="F307" s="23">
        <v>0</v>
      </c>
      <c r="G307" s="23">
        <v>32895.620000000003</v>
      </c>
      <c r="H307" s="21">
        <v>84657.49</v>
      </c>
      <c r="I307" s="21">
        <v>30678.94</v>
      </c>
      <c r="J307" s="21">
        <v>0</v>
      </c>
      <c r="K307" s="23">
        <v>0</v>
      </c>
      <c r="L307" s="23">
        <v>0</v>
      </c>
      <c r="M307" s="23">
        <v>0</v>
      </c>
      <c r="N307" s="23">
        <f t="shared" si="420"/>
        <v>148232.05000000002</v>
      </c>
      <c r="O307" s="23">
        <f t="shared" si="421"/>
        <v>231767.94999999998</v>
      </c>
    </row>
    <row r="308" spans="1:15" s="3" customFormat="1" x14ac:dyDescent="0.25">
      <c r="A308" s="9">
        <v>2.2000000000000002</v>
      </c>
      <c r="B308" s="6" t="s">
        <v>255</v>
      </c>
      <c r="C308" s="11">
        <f>+C309+C310</f>
        <v>30000</v>
      </c>
      <c r="D308" s="11">
        <f>+D309+D310</f>
        <v>30000</v>
      </c>
      <c r="E308" s="11">
        <f t="shared" ref="E308:O308" si="422">+E309+E310</f>
        <v>0</v>
      </c>
      <c r="F308" s="11">
        <f t="shared" ref="F308:G308" si="423">+F309+F310</f>
        <v>0</v>
      </c>
      <c r="G308" s="11">
        <f t="shared" si="423"/>
        <v>0</v>
      </c>
      <c r="H308" s="11">
        <f t="shared" ref="H308:I308" si="424">+H309+H310</f>
        <v>0</v>
      </c>
      <c r="I308" s="11">
        <f t="shared" si="424"/>
        <v>0</v>
      </c>
      <c r="J308" s="11">
        <f t="shared" ref="J308:L308" si="425">+J309+J310</f>
        <v>0</v>
      </c>
      <c r="K308" s="11">
        <f t="shared" ref="K308" si="426">+K309+K310</f>
        <v>0</v>
      </c>
      <c r="L308" s="11">
        <f t="shared" si="425"/>
        <v>0</v>
      </c>
      <c r="M308" s="11">
        <f t="shared" ref="M308" si="427">+M309+M310</f>
        <v>0</v>
      </c>
      <c r="N308" s="11">
        <f t="shared" si="422"/>
        <v>0</v>
      </c>
      <c r="O308" s="11">
        <f t="shared" si="422"/>
        <v>30000</v>
      </c>
    </row>
    <row r="309" spans="1:15" x14ac:dyDescent="0.25">
      <c r="A309" s="7" t="s">
        <v>86</v>
      </c>
      <c r="B309" s="5" t="s">
        <v>87</v>
      </c>
      <c r="C309" s="23">
        <v>30000</v>
      </c>
      <c r="D309" s="23">
        <v>30000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f t="shared" ref="N309:N310" si="428">+E309+F309+G309+H309+I309+J309+K309+L309+M309</f>
        <v>0</v>
      </c>
      <c r="O309" s="23">
        <f t="shared" si="421"/>
        <v>30000</v>
      </c>
    </row>
    <row r="310" spans="1:15" ht="15.75" customHeight="1" x14ac:dyDescent="0.25">
      <c r="A310" s="7" t="s">
        <v>218</v>
      </c>
      <c r="B310" s="5" t="s">
        <v>256</v>
      </c>
      <c r="C310" s="23">
        <v>0</v>
      </c>
      <c r="D310" s="23">
        <v>0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f t="shared" si="428"/>
        <v>0</v>
      </c>
      <c r="O310" s="23">
        <f t="shared" si="421"/>
        <v>0</v>
      </c>
    </row>
    <row r="311" spans="1:15" s="3" customFormat="1" ht="30" x14ac:dyDescent="0.25">
      <c r="A311" s="9">
        <v>2.4</v>
      </c>
      <c r="B311" s="6" t="s">
        <v>29</v>
      </c>
      <c r="C311" s="11">
        <f>+C312+C313+C314</f>
        <v>497500</v>
      </c>
      <c r="D311" s="11">
        <f>+D312+D313+D314</f>
        <v>480000</v>
      </c>
      <c r="E311" s="11">
        <f t="shared" ref="E311:O311" si="429">+E312+E313+E314</f>
        <v>0</v>
      </c>
      <c r="F311" s="11">
        <f t="shared" ref="F311:G311" si="430">+F312+F313+F314</f>
        <v>0</v>
      </c>
      <c r="G311" s="11">
        <f t="shared" si="430"/>
        <v>0</v>
      </c>
      <c r="H311" s="11">
        <f t="shared" ref="H311:I311" si="431">+H312+H313+H314</f>
        <v>82445.37</v>
      </c>
      <c r="I311" s="11">
        <f t="shared" si="431"/>
        <v>75010.94</v>
      </c>
      <c r="J311" s="11">
        <f t="shared" ref="J311:L311" si="432">+J312+J313+J314</f>
        <v>0</v>
      </c>
      <c r="K311" s="11">
        <f t="shared" ref="K311" si="433">+K312+K313+K314</f>
        <v>0</v>
      </c>
      <c r="L311" s="11">
        <f t="shared" si="432"/>
        <v>0</v>
      </c>
      <c r="M311" s="11">
        <f t="shared" ref="M311" si="434">+M312+M313+M314</f>
        <v>0</v>
      </c>
      <c r="N311" s="11">
        <f t="shared" si="429"/>
        <v>157456.31</v>
      </c>
      <c r="O311" s="11">
        <f t="shared" si="429"/>
        <v>322543.69</v>
      </c>
    </row>
    <row r="312" spans="1:15" x14ac:dyDescent="0.25">
      <c r="A312" s="5" t="s">
        <v>219</v>
      </c>
      <c r="B312" s="5" t="s">
        <v>251</v>
      </c>
      <c r="C312" s="23">
        <v>10000</v>
      </c>
      <c r="D312" s="23">
        <v>0</v>
      </c>
      <c r="E312" s="23">
        <v>0</v>
      </c>
      <c r="F312" s="23">
        <v>0</v>
      </c>
      <c r="G312" s="23">
        <v>0</v>
      </c>
      <c r="H312" s="21">
        <v>0</v>
      </c>
      <c r="I312" s="21">
        <v>9595.11</v>
      </c>
      <c r="J312" s="21">
        <v>0</v>
      </c>
      <c r="K312" s="23">
        <v>0</v>
      </c>
      <c r="L312" s="23">
        <v>0</v>
      </c>
      <c r="M312" s="23">
        <v>0</v>
      </c>
      <c r="N312" s="23">
        <f t="shared" ref="N312:N314" si="435">+E312+F312+G312+H312+I312+J312+K312+L312+M312</f>
        <v>9595.11</v>
      </c>
      <c r="O312" s="23">
        <f t="shared" si="421"/>
        <v>-9595.11</v>
      </c>
    </row>
    <row r="313" spans="1:15" x14ac:dyDescent="0.25">
      <c r="A313" s="5" t="s">
        <v>88</v>
      </c>
      <c r="B313" s="5" t="s">
        <v>90</v>
      </c>
      <c r="C313" s="23">
        <v>480000</v>
      </c>
      <c r="D313" s="23">
        <v>480000</v>
      </c>
      <c r="E313" s="23">
        <v>0</v>
      </c>
      <c r="F313" s="23">
        <v>0</v>
      </c>
      <c r="G313" s="23">
        <v>0</v>
      </c>
      <c r="H313" s="21">
        <v>82445.37</v>
      </c>
      <c r="I313" s="21">
        <v>65415.83</v>
      </c>
      <c r="J313" s="21">
        <v>0</v>
      </c>
      <c r="K313" s="23">
        <v>0</v>
      </c>
      <c r="L313" s="23">
        <v>0</v>
      </c>
      <c r="M313" s="23">
        <v>0</v>
      </c>
      <c r="N313" s="23">
        <f t="shared" si="435"/>
        <v>147861.20000000001</v>
      </c>
      <c r="O313" s="23">
        <f>+D313-N313</f>
        <v>332138.8</v>
      </c>
    </row>
    <row r="314" spans="1:15" ht="30" x14ac:dyDescent="0.25">
      <c r="A314" s="5" t="s">
        <v>89</v>
      </c>
      <c r="B314" s="5" t="s">
        <v>91</v>
      </c>
      <c r="C314" s="23">
        <v>7500</v>
      </c>
      <c r="D314" s="23">
        <v>0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f t="shared" si="435"/>
        <v>0</v>
      </c>
      <c r="O314" s="23">
        <f t="shared" si="421"/>
        <v>0</v>
      </c>
    </row>
    <row r="315" spans="1:15" s="3" customFormat="1" x14ac:dyDescent="0.25">
      <c r="A315" s="6">
        <v>2.6</v>
      </c>
      <c r="B315" s="6" t="s">
        <v>8</v>
      </c>
      <c r="C315" s="11">
        <f>+C316</f>
        <v>380000</v>
      </c>
      <c r="D315" s="11">
        <f>+D316</f>
        <v>380000</v>
      </c>
      <c r="E315" s="11">
        <f t="shared" ref="E315:O315" si="436">+E316</f>
        <v>0</v>
      </c>
      <c r="F315" s="11">
        <f t="shared" si="436"/>
        <v>0</v>
      </c>
      <c r="G315" s="11">
        <f t="shared" si="436"/>
        <v>0</v>
      </c>
      <c r="H315" s="11">
        <f t="shared" si="436"/>
        <v>264387.46999999997</v>
      </c>
      <c r="I315" s="11">
        <f t="shared" si="436"/>
        <v>106999.9</v>
      </c>
      <c r="J315" s="11">
        <f t="shared" si="436"/>
        <v>59265.04</v>
      </c>
      <c r="K315" s="11">
        <f t="shared" si="436"/>
        <v>0</v>
      </c>
      <c r="L315" s="11">
        <f t="shared" si="436"/>
        <v>0</v>
      </c>
      <c r="M315" s="11">
        <f t="shared" si="436"/>
        <v>0</v>
      </c>
      <c r="N315" s="11">
        <f t="shared" si="436"/>
        <v>430652.41</v>
      </c>
      <c r="O315" s="11">
        <f t="shared" si="436"/>
        <v>-50652.409999999974</v>
      </c>
    </row>
    <row r="316" spans="1:15" x14ac:dyDescent="0.25">
      <c r="A316" s="5" t="s">
        <v>94</v>
      </c>
      <c r="B316" s="5" t="s">
        <v>8</v>
      </c>
      <c r="C316" s="23">
        <v>380000</v>
      </c>
      <c r="D316" s="23">
        <v>380000</v>
      </c>
      <c r="E316" s="23">
        <v>0</v>
      </c>
      <c r="F316" s="23">
        <v>0</v>
      </c>
      <c r="G316" s="23">
        <v>0</v>
      </c>
      <c r="H316" s="21">
        <v>264387.46999999997</v>
      </c>
      <c r="I316" s="21">
        <v>106999.9</v>
      </c>
      <c r="J316" s="21">
        <v>59265.04</v>
      </c>
      <c r="K316" s="23">
        <v>0</v>
      </c>
      <c r="L316" s="23">
        <v>0</v>
      </c>
      <c r="M316" s="23">
        <v>0</v>
      </c>
      <c r="N316" s="23">
        <f t="shared" ref="N316" si="437">+E316+F316+G316+H316+I316+J316+K316+L316+M316</f>
        <v>430652.41</v>
      </c>
      <c r="O316" s="23">
        <f>+D316-N316</f>
        <v>-50652.409999999974</v>
      </c>
    </row>
    <row r="317" spans="1:15" s="3" customFormat="1" ht="30" x14ac:dyDescent="0.25">
      <c r="A317" s="6">
        <v>2.7</v>
      </c>
      <c r="B317" s="6" t="s">
        <v>31</v>
      </c>
      <c r="C317" s="11">
        <f>+C318</f>
        <v>0</v>
      </c>
      <c r="D317" s="11">
        <f>+D318</f>
        <v>0</v>
      </c>
      <c r="E317" s="11">
        <f t="shared" ref="E317:O317" si="438">+E318</f>
        <v>0</v>
      </c>
      <c r="F317" s="11">
        <f t="shared" si="438"/>
        <v>0</v>
      </c>
      <c r="G317" s="11">
        <f t="shared" si="438"/>
        <v>0</v>
      </c>
      <c r="H317" s="11">
        <f t="shared" si="438"/>
        <v>0</v>
      </c>
      <c r="I317" s="11">
        <f t="shared" si="438"/>
        <v>0</v>
      </c>
      <c r="J317" s="11">
        <f t="shared" si="438"/>
        <v>0</v>
      </c>
      <c r="K317" s="11">
        <f t="shared" si="438"/>
        <v>0</v>
      </c>
      <c r="L317" s="11">
        <f t="shared" si="438"/>
        <v>0</v>
      </c>
      <c r="M317" s="11">
        <f t="shared" si="438"/>
        <v>0</v>
      </c>
      <c r="N317" s="11">
        <f t="shared" si="438"/>
        <v>0</v>
      </c>
      <c r="O317" s="11">
        <f t="shared" si="438"/>
        <v>0</v>
      </c>
    </row>
    <row r="318" spans="1:15" x14ac:dyDescent="0.25">
      <c r="A318" s="5" t="s">
        <v>97</v>
      </c>
      <c r="B318" s="5" t="s">
        <v>271</v>
      </c>
      <c r="C318" s="23">
        <v>0</v>
      </c>
      <c r="D318" s="23">
        <v>0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f t="shared" ref="N318" si="439">+E318+F318+G318+H318+I318+J318+K318+L318+M318</f>
        <v>0</v>
      </c>
      <c r="O318" s="23">
        <f>+D318-N318</f>
        <v>0</v>
      </c>
    </row>
    <row r="319" spans="1:15" s="3" customFormat="1" x14ac:dyDescent="0.25">
      <c r="A319" s="13">
        <v>2.9</v>
      </c>
      <c r="B319" s="3" t="s">
        <v>32</v>
      </c>
      <c r="C319" s="11">
        <f>+C320</f>
        <v>119881</v>
      </c>
      <c r="D319" s="11">
        <f>+D320</f>
        <v>119881</v>
      </c>
      <c r="E319" s="11">
        <f t="shared" ref="E319:O319" si="440">+E320</f>
        <v>0</v>
      </c>
      <c r="F319" s="11">
        <f t="shared" si="440"/>
        <v>0</v>
      </c>
      <c r="G319" s="11">
        <f t="shared" si="440"/>
        <v>12460.25</v>
      </c>
      <c r="H319" s="11">
        <f t="shared" si="440"/>
        <v>49889.94</v>
      </c>
      <c r="I319" s="11">
        <f t="shared" si="440"/>
        <v>62273.27</v>
      </c>
      <c r="J319" s="11">
        <f t="shared" si="440"/>
        <v>0</v>
      </c>
      <c r="K319" s="11">
        <f t="shared" si="440"/>
        <v>0</v>
      </c>
      <c r="L319" s="11">
        <f t="shared" si="440"/>
        <v>0</v>
      </c>
      <c r="M319" s="11">
        <f t="shared" si="440"/>
        <v>0</v>
      </c>
      <c r="N319" s="11">
        <f t="shared" si="440"/>
        <v>124623.45999999999</v>
      </c>
      <c r="O319" s="11">
        <f t="shared" si="440"/>
        <v>-4742.4599999999919</v>
      </c>
    </row>
    <row r="320" spans="1:15" x14ac:dyDescent="0.25">
      <c r="A320" s="7" t="s">
        <v>105</v>
      </c>
      <c r="B320" s="4" t="s">
        <v>108</v>
      </c>
      <c r="C320" s="23">
        <v>119881</v>
      </c>
      <c r="D320" s="23">
        <v>119881</v>
      </c>
      <c r="E320" s="23">
        <v>0</v>
      </c>
      <c r="F320" s="23">
        <v>0</v>
      </c>
      <c r="G320" s="23">
        <v>12460.25</v>
      </c>
      <c r="H320" s="21">
        <v>49889.94</v>
      </c>
      <c r="I320" s="21">
        <v>62273.27</v>
      </c>
      <c r="J320" s="21">
        <v>0</v>
      </c>
      <c r="K320" s="23">
        <v>0</v>
      </c>
      <c r="L320" s="23">
        <v>0</v>
      </c>
      <c r="M320" s="23">
        <v>0</v>
      </c>
      <c r="N320" s="23">
        <f t="shared" ref="N320" si="441">+E320+F320+G320+H320+I320+J320+K320+L320+M320</f>
        <v>124623.45999999999</v>
      </c>
      <c r="O320" s="23">
        <f>+D320-N320</f>
        <v>-4742.4599999999919</v>
      </c>
    </row>
    <row r="321" spans="1:15" s="3" customFormat="1" x14ac:dyDescent="0.25">
      <c r="A321" s="10">
        <v>3</v>
      </c>
      <c r="B321" s="2" t="s">
        <v>10</v>
      </c>
      <c r="C321" s="11">
        <f t="shared" ref="C321:O321" si="442">+C325+C331+C336+C333+C338+C322</f>
        <v>2855000</v>
      </c>
      <c r="D321" s="11">
        <f t="shared" ref="D321" si="443">+D325+D331+D336+D333+D338+D322</f>
        <v>2429384</v>
      </c>
      <c r="E321" s="11">
        <f t="shared" si="442"/>
        <v>0</v>
      </c>
      <c r="F321" s="11">
        <f t="shared" si="442"/>
        <v>0</v>
      </c>
      <c r="G321" s="11">
        <f t="shared" si="442"/>
        <v>9662.7999999999993</v>
      </c>
      <c r="H321" s="11">
        <f t="shared" si="442"/>
        <v>49880</v>
      </c>
      <c r="I321" s="11">
        <f t="shared" si="442"/>
        <v>315917.64</v>
      </c>
      <c r="J321" s="11">
        <f t="shared" ref="J321" si="444">+J325+J331+J336+J333+J338+J322</f>
        <v>245680.2</v>
      </c>
      <c r="K321" s="11">
        <f t="shared" ref="K321:L321" si="445">+K325+K331+K336+K333+K338+K322</f>
        <v>0</v>
      </c>
      <c r="L321" s="11">
        <f t="shared" si="445"/>
        <v>0</v>
      </c>
      <c r="M321" s="11">
        <f t="shared" ref="M321" si="446">+M325+M331+M336+M333+M338+M322</f>
        <v>0</v>
      </c>
      <c r="N321" s="11">
        <f t="shared" si="442"/>
        <v>621140.64</v>
      </c>
      <c r="O321" s="11">
        <f t="shared" si="442"/>
        <v>1808243.3599999999</v>
      </c>
    </row>
    <row r="322" spans="1:15" s="3" customFormat="1" x14ac:dyDescent="0.25">
      <c r="A322" s="13">
        <v>3.2</v>
      </c>
      <c r="B322" s="3" t="s">
        <v>12</v>
      </c>
      <c r="C322" s="11">
        <f>+C323+C324</f>
        <v>313000</v>
      </c>
      <c r="D322" s="11">
        <f>+D323+D324</f>
        <v>313000</v>
      </c>
      <c r="E322" s="11">
        <f t="shared" ref="E322:O322" si="447">+E323+E324</f>
        <v>0</v>
      </c>
      <c r="F322" s="11">
        <f t="shared" ref="F322:G322" si="448">+F323+F324</f>
        <v>0</v>
      </c>
      <c r="G322" s="11">
        <f t="shared" si="448"/>
        <v>0</v>
      </c>
      <c r="H322" s="11">
        <f t="shared" ref="H322:I322" si="449">+H323+H324</f>
        <v>0</v>
      </c>
      <c r="I322" s="11">
        <f t="shared" si="449"/>
        <v>71591.11</v>
      </c>
      <c r="J322" s="11">
        <f t="shared" ref="J322:L322" si="450">+J323+J324</f>
        <v>0</v>
      </c>
      <c r="K322" s="11">
        <f t="shared" ref="K322" si="451">+K323+K324</f>
        <v>0</v>
      </c>
      <c r="L322" s="11">
        <f t="shared" si="450"/>
        <v>0</v>
      </c>
      <c r="M322" s="11">
        <f t="shared" ref="M322" si="452">+M323+M324</f>
        <v>0</v>
      </c>
      <c r="N322" s="11">
        <f t="shared" si="447"/>
        <v>71591.11</v>
      </c>
      <c r="O322" s="11">
        <f t="shared" si="447"/>
        <v>241408.89</v>
      </c>
    </row>
    <row r="323" spans="1:15" x14ac:dyDescent="0.25">
      <c r="A323" s="7" t="s">
        <v>113</v>
      </c>
      <c r="B323" s="4" t="s">
        <v>117</v>
      </c>
      <c r="C323" s="23">
        <v>33000</v>
      </c>
      <c r="D323" s="21">
        <v>33000</v>
      </c>
      <c r="E323" s="23">
        <v>0</v>
      </c>
      <c r="F323" s="23">
        <v>0</v>
      </c>
      <c r="G323" s="23">
        <v>0</v>
      </c>
      <c r="H323" s="21">
        <v>0</v>
      </c>
      <c r="I323" s="21">
        <v>34690.639999999999</v>
      </c>
      <c r="J323" s="21">
        <v>0</v>
      </c>
      <c r="K323" s="23">
        <v>0</v>
      </c>
      <c r="L323" s="23">
        <v>0</v>
      </c>
      <c r="M323" s="23">
        <v>0</v>
      </c>
      <c r="N323" s="23">
        <f t="shared" ref="N323:N324" si="453">+E323+F323+G323+H323+I323+J323+K323+L323+M323</f>
        <v>34690.639999999999</v>
      </c>
      <c r="O323" s="23">
        <f>+D323-N323</f>
        <v>-1690.6399999999994</v>
      </c>
    </row>
    <row r="324" spans="1:15" ht="30" x14ac:dyDescent="0.25">
      <c r="A324" s="7" t="s">
        <v>114</v>
      </c>
      <c r="B324" s="4" t="s">
        <v>118</v>
      </c>
      <c r="C324" s="23">
        <v>280000</v>
      </c>
      <c r="D324" s="23">
        <v>280000</v>
      </c>
      <c r="E324" s="23">
        <v>0</v>
      </c>
      <c r="F324" s="23">
        <v>0</v>
      </c>
      <c r="G324" s="23">
        <v>0</v>
      </c>
      <c r="H324" s="21">
        <v>0</v>
      </c>
      <c r="I324" s="21">
        <v>36900.47</v>
      </c>
      <c r="J324" s="21">
        <v>0</v>
      </c>
      <c r="K324" s="23">
        <v>0</v>
      </c>
      <c r="L324" s="23">
        <v>0</v>
      </c>
      <c r="M324" s="23">
        <v>0</v>
      </c>
      <c r="N324" s="23">
        <f t="shared" si="453"/>
        <v>36900.47</v>
      </c>
      <c r="O324" s="23">
        <f>+D324-N324</f>
        <v>243099.53</v>
      </c>
    </row>
    <row r="325" spans="1:15" s="3" customFormat="1" ht="30" x14ac:dyDescent="0.25">
      <c r="A325" s="13">
        <v>3.3</v>
      </c>
      <c r="B325" s="3" t="s">
        <v>33</v>
      </c>
      <c r="C325" s="11">
        <f>+C326+C330+C328+C327+C329</f>
        <v>1300000</v>
      </c>
      <c r="D325" s="11">
        <f>+D326+D330+D328+D327+D329</f>
        <v>1104384</v>
      </c>
      <c r="E325" s="11">
        <f t="shared" ref="E325:O325" si="454">+E326+E330+E328+E327+E329</f>
        <v>0</v>
      </c>
      <c r="F325" s="11">
        <f t="shared" ref="F325:G325" si="455">+F326+F330+F328+F327+F329</f>
        <v>0</v>
      </c>
      <c r="G325" s="11">
        <f t="shared" si="455"/>
        <v>0</v>
      </c>
      <c r="H325" s="11">
        <f t="shared" ref="H325:I325" si="456">+H326+H330+H328+H327+H329</f>
        <v>0</v>
      </c>
      <c r="I325" s="11">
        <f t="shared" si="456"/>
        <v>0</v>
      </c>
      <c r="J325" s="11">
        <f t="shared" ref="J325:L325" si="457">+J326+J330+J328+J327+J329</f>
        <v>0</v>
      </c>
      <c r="K325" s="11">
        <f t="shared" ref="K325" si="458">+K326+K330+K328+K327+K329</f>
        <v>0</v>
      </c>
      <c r="L325" s="11">
        <f t="shared" si="457"/>
        <v>0</v>
      </c>
      <c r="M325" s="11">
        <f t="shared" ref="M325" si="459">+M326+M330+M328+M327+M329</f>
        <v>0</v>
      </c>
      <c r="N325" s="11">
        <f t="shared" si="454"/>
        <v>0</v>
      </c>
      <c r="O325" s="11">
        <f t="shared" si="454"/>
        <v>1104384</v>
      </c>
    </row>
    <row r="326" spans="1:15" ht="30" x14ac:dyDescent="0.25">
      <c r="A326" s="7" t="s">
        <v>121</v>
      </c>
      <c r="B326" s="4" t="s">
        <v>128</v>
      </c>
      <c r="C326" s="23">
        <v>0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f t="shared" ref="N326:N330" si="460">+E326+F326+G326+H326+I326+J326+K326+L326+M326</f>
        <v>0</v>
      </c>
      <c r="O326" s="23">
        <f t="shared" ref="O326:O339" si="461">+D326-N326</f>
        <v>0</v>
      </c>
    </row>
    <row r="327" spans="1:15" ht="30" x14ac:dyDescent="0.25">
      <c r="A327" s="7" t="s">
        <v>122</v>
      </c>
      <c r="B327" s="5" t="s">
        <v>129</v>
      </c>
      <c r="C327" s="23">
        <v>0</v>
      </c>
      <c r="D327" s="23">
        <v>0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f t="shared" si="460"/>
        <v>0</v>
      </c>
      <c r="O327" s="23">
        <f t="shared" si="461"/>
        <v>0</v>
      </c>
    </row>
    <row r="328" spans="1:15" ht="30" x14ac:dyDescent="0.25">
      <c r="A328" s="7" t="s">
        <v>123</v>
      </c>
      <c r="B328" s="4" t="s">
        <v>130</v>
      </c>
      <c r="C328" s="23">
        <v>0</v>
      </c>
      <c r="D328" s="23">
        <v>0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f t="shared" si="460"/>
        <v>0</v>
      </c>
      <c r="O328" s="23">
        <f t="shared" si="461"/>
        <v>0</v>
      </c>
    </row>
    <row r="329" spans="1:15" x14ac:dyDescent="0.25">
      <c r="A329" s="7" t="s">
        <v>124</v>
      </c>
      <c r="B329" s="4" t="s">
        <v>131</v>
      </c>
      <c r="C329" s="23">
        <v>800000</v>
      </c>
      <c r="D329" s="23">
        <v>800000</v>
      </c>
      <c r="E329" s="23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f t="shared" si="460"/>
        <v>0</v>
      </c>
      <c r="O329" s="23">
        <f t="shared" si="461"/>
        <v>800000</v>
      </c>
    </row>
    <row r="330" spans="1:15" ht="17.25" customHeight="1" x14ac:dyDescent="0.25">
      <c r="A330" s="7" t="s">
        <v>127</v>
      </c>
      <c r="B330" s="4" t="s">
        <v>134</v>
      </c>
      <c r="C330" s="23">
        <v>500000</v>
      </c>
      <c r="D330" s="21">
        <v>304384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f t="shared" si="460"/>
        <v>0</v>
      </c>
      <c r="O330" s="23">
        <f t="shared" si="461"/>
        <v>304384</v>
      </c>
    </row>
    <row r="331" spans="1:15" s="3" customFormat="1" x14ac:dyDescent="0.25">
      <c r="A331" s="13" t="s">
        <v>257</v>
      </c>
      <c r="B331" s="6" t="s">
        <v>34</v>
      </c>
      <c r="C331" s="11">
        <f>+C332</f>
        <v>2000</v>
      </c>
      <c r="D331" s="11">
        <f>+D332</f>
        <v>2000</v>
      </c>
      <c r="E331" s="11">
        <f t="shared" ref="E331:O336" si="462">+E332</f>
        <v>0</v>
      </c>
      <c r="F331" s="11">
        <f t="shared" si="462"/>
        <v>0</v>
      </c>
      <c r="G331" s="11">
        <f t="shared" si="462"/>
        <v>0</v>
      </c>
      <c r="H331" s="11">
        <f t="shared" si="462"/>
        <v>0</v>
      </c>
      <c r="I331" s="11">
        <f t="shared" si="462"/>
        <v>0</v>
      </c>
      <c r="J331" s="11">
        <f t="shared" si="462"/>
        <v>0</v>
      </c>
      <c r="K331" s="11">
        <f t="shared" si="462"/>
        <v>0</v>
      </c>
      <c r="L331" s="11">
        <f t="shared" si="462"/>
        <v>0</v>
      </c>
      <c r="M331" s="11">
        <f t="shared" si="462"/>
        <v>0</v>
      </c>
      <c r="N331" s="11">
        <f t="shared" si="462"/>
        <v>0</v>
      </c>
      <c r="O331" s="11">
        <f t="shared" si="462"/>
        <v>2000</v>
      </c>
    </row>
    <row r="332" spans="1:15" x14ac:dyDescent="0.25">
      <c r="A332" s="7" t="s">
        <v>135</v>
      </c>
      <c r="B332" s="5" t="s">
        <v>136</v>
      </c>
      <c r="C332" s="23">
        <v>2000</v>
      </c>
      <c r="D332" s="21">
        <v>2000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f t="shared" ref="N332" si="463">+E332+F332+G332+H332+I332+J332+K332+L332+M332</f>
        <v>0</v>
      </c>
      <c r="O332" s="23">
        <f t="shared" si="461"/>
        <v>2000</v>
      </c>
    </row>
    <row r="333" spans="1:15" s="3" customFormat="1" ht="30" x14ac:dyDescent="0.25">
      <c r="A333" s="13">
        <v>3.5</v>
      </c>
      <c r="B333" s="3" t="s">
        <v>35</v>
      </c>
      <c r="C333" s="11">
        <f>+C334+C335</f>
        <v>630000</v>
      </c>
      <c r="D333" s="11">
        <f>+D334+D335</f>
        <v>400000</v>
      </c>
      <c r="E333" s="11">
        <f t="shared" ref="E333:O333" si="464">+E334+E335</f>
        <v>0</v>
      </c>
      <c r="F333" s="11">
        <f t="shared" ref="F333:G333" si="465">+F334+F335</f>
        <v>0</v>
      </c>
      <c r="G333" s="11">
        <f t="shared" si="465"/>
        <v>0</v>
      </c>
      <c r="H333" s="11">
        <f t="shared" ref="H333:I333" si="466">+H334+H335</f>
        <v>0</v>
      </c>
      <c r="I333" s="11">
        <f t="shared" si="466"/>
        <v>168921.01</v>
      </c>
      <c r="J333" s="11">
        <f t="shared" ref="J333:L333" si="467">+J334+J335</f>
        <v>102208.76</v>
      </c>
      <c r="K333" s="11">
        <f t="shared" ref="K333" si="468">+K334+K335</f>
        <v>0</v>
      </c>
      <c r="L333" s="11">
        <f t="shared" si="467"/>
        <v>0</v>
      </c>
      <c r="M333" s="11">
        <f t="shared" ref="M333" si="469">+M334+M335</f>
        <v>0</v>
      </c>
      <c r="N333" s="11">
        <f t="shared" si="464"/>
        <v>271129.77</v>
      </c>
      <c r="O333" s="11">
        <f t="shared" si="464"/>
        <v>128870.22999999998</v>
      </c>
    </row>
    <row r="334" spans="1:15" x14ac:dyDescent="0.25">
      <c r="A334" s="7" t="s">
        <v>137</v>
      </c>
      <c r="B334" s="4" t="s">
        <v>142</v>
      </c>
      <c r="C334" s="23">
        <v>0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f t="shared" ref="N334:N335" si="470">+E334+F334+G334+H334+I334+J334+K334+L334+M334</f>
        <v>0</v>
      </c>
      <c r="O334" s="23">
        <f t="shared" si="461"/>
        <v>0</v>
      </c>
    </row>
    <row r="335" spans="1:15" x14ac:dyDescent="0.25">
      <c r="A335" s="7" t="s">
        <v>138</v>
      </c>
      <c r="B335" s="4" t="s">
        <v>143</v>
      </c>
      <c r="C335" s="23">
        <v>630000</v>
      </c>
      <c r="D335" s="21">
        <v>400000</v>
      </c>
      <c r="E335" s="23">
        <v>0</v>
      </c>
      <c r="F335" s="23">
        <v>0</v>
      </c>
      <c r="G335" s="23">
        <v>0</v>
      </c>
      <c r="H335" s="21">
        <v>0</v>
      </c>
      <c r="I335" s="21">
        <v>168921.01</v>
      </c>
      <c r="J335" s="21">
        <v>102208.76</v>
      </c>
      <c r="K335" s="23">
        <v>0</v>
      </c>
      <c r="L335" s="23">
        <v>0</v>
      </c>
      <c r="M335" s="23">
        <v>0</v>
      </c>
      <c r="N335" s="23">
        <f t="shared" si="470"/>
        <v>271129.77</v>
      </c>
      <c r="O335" s="23">
        <f t="shared" si="461"/>
        <v>128870.22999999998</v>
      </c>
    </row>
    <row r="336" spans="1:15" s="3" customFormat="1" x14ac:dyDescent="0.25">
      <c r="A336" s="13" t="s">
        <v>245</v>
      </c>
      <c r="B336" s="6" t="s">
        <v>36</v>
      </c>
      <c r="C336" s="11">
        <f>+C337</f>
        <v>450000</v>
      </c>
      <c r="D336" s="11">
        <f>+D337</f>
        <v>450000</v>
      </c>
      <c r="E336" s="11">
        <f t="shared" si="462"/>
        <v>0</v>
      </c>
      <c r="F336" s="11">
        <f t="shared" si="462"/>
        <v>0</v>
      </c>
      <c r="G336" s="11">
        <f t="shared" si="462"/>
        <v>0</v>
      </c>
      <c r="H336" s="11">
        <f t="shared" si="462"/>
        <v>0</v>
      </c>
      <c r="I336" s="11">
        <f t="shared" si="462"/>
        <v>0</v>
      </c>
      <c r="J336" s="11">
        <f t="shared" si="462"/>
        <v>143471.44</v>
      </c>
      <c r="K336" s="11">
        <f t="shared" si="462"/>
        <v>0</v>
      </c>
      <c r="L336" s="11">
        <f t="shared" si="462"/>
        <v>0</v>
      </c>
      <c r="M336" s="11">
        <f t="shared" si="462"/>
        <v>0</v>
      </c>
      <c r="N336" s="11">
        <f t="shared" si="462"/>
        <v>143471.44</v>
      </c>
      <c r="O336" s="11">
        <f t="shared" si="462"/>
        <v>306528.56</v>
      </c>
    </row>
    <row r="337" spans="1:16" ht="30" x14ac:dyDescent="0.25">
      <c r="A337" s="7" t="s">
        <v>147</v>
      </c>
      <c r="B337" s="5" t="s">
        <v>148</v>
      </c>
      <c r="C337" s="23">
        <v>450000</v>
      </c>
      <c r="D337" s="21">
        <v>450000</v>
      </c>
      <c r="E337" s="23">
        <v>0</v>
      </c>
      <c r="F337" s="23">
        <v>0</v>
      </c>
      <c r="G337" s="23">
        <v>0</v>
      </c>
      <c r="H337" s="21">
        <v>0</v>
      </c>
      <c r="I337" s="21">
        <v>0</v>
      </c>
      <c r="J337" s="21">
        <v>143471.44</v>
      </c>
      <c r="K337" s="23">
        <v>0</v>
      </c>
      <c r="L337" s="23">
        <v>0</v>
      </c>
      <c r="M337" s="23">
        <v>0</v>
      </c>
      <c r="N337" s="23">
        <f t="shared" ref="N337" si="471">+E337+F337+G337+H337+I337+J337+K337+L337+M337</f>
        <v>143471.44</v>
      </c>
      <c r="O337" s="23">
        <f t="shared" si="461"/>
        <v>306528.56</v>
      </c>
    </row>
    <row r="338" spans="1:16" s="3" customFormat="1" x14ac:dyDescent="0.25">
      <c r="A338" s="13">
        <v>3.9</v>
      </c>
      <c r="B338" s="3" t="s">
        <v>15</v>
      </c>
      <c r="C338" s="11">
        <f>+C339</f>
        <v>160000</v>
      </c>
      <c r="D338" s="11">
        <f>+D339</f>
        <v>160000</v>
      </c>
      <c r="E338" s="11">
        <f t="shared" ref="E338:O338" si="472">+E339</f>
        <v>0</v>
      </c>
      <c r="F338" s="11">
        <f t="shared" si="472"/>
        <v>0</v>
      </c>
      <c r="G338" s="11">
        <f t="shared" si="472"/>
        <v>9662.7999999999993</v>
      </c>
      <c r="H338" s="11">
        <f t="shared" si="472"/>
        <v>49880</v>
      </c>
      <c r="I338" s="11">
        <f t="shared" si="472"/>
        <v>75405.52</v>
      </c>
      <c r="J338" s="11">
        <f t="shared" si="472"/>
        <v>0</v>
      </c>
      <c r="K338" s="11">
        <f t="shared" si="472"/>
        <v>0</v>
      </c>
      <c r="L338" s="11">
        <f t="shared" si="472"/>
        <v>0</v>
      </c>
      <c r="M338" s="11">
        <f t="shared" si="472"/>
        <v>0</v>
      </c>
      <c r="N338" s="11">
        <f t="shared" si="472"/>
        <v>134948.32</v>
      </c>
      <c r="O338" s="11">
        <f t="shared" si="472"/>
        <v>25051.679999999993</v>
      </c>
    </row>
    <row r="339" spans="1:16" x14ac:dyDescent="0.25">
      <c r="A339" s="7" t="s">
        <v>161</v>
      </c>
      <c r="B339" s="4" t="s">
        <v>15</v>
      </c>
      <c r="C339" s="23">
        <v>160000</v>
      </c>
      <c r="D339" s="21">
        <v>160000</v>
      </c>
      <c r="E339" s="23">
        <v>0</v>
      </c>
      <c r="F339" s="23">
        <v>0</v>
      </c>
      <c r="G339" s="23">
        <v>9662.7999999999993</v>
      </c>
      <c r="H339" s="21">
        <v>49880</v>
      </c>
      <c r="I339" s="21">
        <v>75405.52</v>
      </c>
      <c r="J339" s="21">
        <v>0</v>
      </c>
      <c r="K339" s="23">
        <v>0</v>
      </c>
      <c r="L339" s="23">
        <v>0</v>
      </c>
      <c r="M339" s="23">
        <v>0</v>
      </c>
      <c r="N339" s="23">
        <f t="shared" ref="N339" si="473">+E339+F339+G339+H339+I339+J339+K339+L339+M339</f>
        <v>134948.32</v>
      </c>
      <c r="O339" s="23">
        <f t="shared" si="461"/>
        <v>25051.679999999993</v>
      </c>
    </row>
    <row r="340" spans="1:16" s="3" customFormat="1" ht="30" x14ac:dyDescent="0.25">
      <c r="A340" s="10">
        <v>4</v>
      </c>
      <c r="B340" s="2" t="s">
        <v>37</v>
      </c>
      <c r="C340" s="11">
        <f>+C341</f>
        <v>100000</v>
      </c>
      <c r="D340" s="11">
        <f>+D341</f>
        <v>100000</v>
      </c>
      <c r="E340" s="11">
        <f t="shared" ref="E340:O340" si="474">+E341</f>
        <v>0</v>
      </c>
      <c r="F340" s="11">
        <f t="shared" si="474"/>
        <v>0</v>
      </c>
      <c r="G340" s="11">
        <f t="shared" si="474"/>
        <v>0</v>
      </c>
      <c r="H340" s="11">
        <f t="shared" si="474"/>
        <v>25165.91</v>
      </c>
      <c r="I340" s="11">
        <f t="shared" si="474"/>
        <v>47066.19</v>
      </c>
      <c r="J340" s="11">
        <f t="shared" si="474"/>
        <v>0</v>
      </c>
      <c r="K340" s="11">
        <f t="shared" si="474"/>
        <v>0</v>
      </c>
      <c r="L340" s="11">
        <f t="shared" si="474"/>
        <v>0</v>
      </c>
      <c r="M340" s="11">
        <f t="shared" si="474"/>
        <v>0</v>
      </c>
      <c r="N340" s="11">
        <f t="shared" si="474"/>
        <v>72232.100000000006</v>
      </c>
      <c r="O340" s="11">
        <f t="shared" si="474"/>
        <v>27767.899999999998</v>
      </c>
    </row>
    <row r="341" spans="1:16" s="3" customFormat="1" x14ac:dyDescent="0.25">
      <c r="A341" s="13">
        <v>4.4000000000000004</v>
      </c>
      <c r="B341" s="3" t="s">
        <v>17</v>
      </c>
      <c r="C341" s="11">
        <f>+C342+C343</f>
        <v>100000</v>
      </c>
      <c r="D341" s="11">
        <f>+D342+D343</f>
        <v>100000</v>
      </c>
      <c r="E341" s="11">
        <f t="shared" ref="E341:O341" si="475">+E342+E343</f>
        <v>0</v>
      </c>
      <c r="F341" s="11">
        <f t="shared" ref="F341:G341" si="476">+F342+F343</f>
        <v>0</v>
      </c>
      <c r="G341" s="11">
        <f t="shared" si="476"/>
        <v>0</v>
      </c>
      <c r="H341" s="11">
        <f t="shared" ref="H341:I341" si="477">+H342+H343</f>
        <v>25165.91</v>
      </c>
      <c r="I341" s="11">
        <f t="shared" si="477"/>
        <v>47066.19</v>
      </c>
      <c r="J341" s="11">
        <f t="shared" ref="J341:L341" si="478">+J342+J343</f>
        <v>0</v>
      </c>
      <c r="K341" s="11">
        <f t="shared" ref="K341" si="479">+K342+K343</f>
        <v>0</v>
      </c>
      <c r="L341" s="11">
        <f t="shared" si="478"/>
        <v>0</v>
      </c>
      <c r="M341" s="11">
        <f t="shared" ref="M341" si="480">+M342+M343</f>
        <v>0</v>
      </c>
      <c r="N341" s="11">
        <f t="shared" si="475"/>
        <v>72232.100000000006</v>
      </c>
      <c r="O341" s="11">
        <f t="shared" si="475"/>
        <v>27767.899999999998</v>
      </c>
      <c r="P341" s="14"/>
    </row>
    <row r="342" spans="1:16" x14ac:dyDescent="0.25">
      <c r="A342" s="7" t="s">
        <v>169</v>
      </c>
      <c r="B342" s="4" t="s">
        <v>212</v>
      </c>
      <c r="C342" s="23">
        <v>50000</v>
      </c>
      <c r="D342" s="21">
        <v>50000</v>
      </c>
      <c r="E342" s="23">
        <v>0</v>
      </c>
      <c r="F342" s="23">
        <v>0</v>
      </c>
      <c r="G342" s="23">
        <v>0</v>
      </c>
      <c r="H342" s="21">
        <v>0</v>
      </c>
      <c r="I342" s="21">
        <v>30287.02</v>
      </c>
      <c r="J342" s="21">
        <v>0</v>
      </c>
      <c r="K342" s="23">
        <v>0</v>
      </c>
      <c r="L342" s="23">
        <v>0</v>
      </c>
      <c r="M342" s="23">
        <v>0</v>
      </c>
      <c r="N342" s="23">
        <f t="shared" ref="N342:N343" si="481">+E342+F342+G342+H342+I342+J342+K342+L342+M342</f>
        <v>30287.02</v>
      </c>
      <c r="O342" s="23">
        <f t="shared" ref="O342:O343" si="482">+D342-N342</f>
        <v>19712.98</v>
      </c>
    </row>
    <row r="343" spans="1:16" x14ac:dyDescent="0.25">
      <c r="A343" s="7" t="s">
        <v>171</v>
      </c>
      <c r="B343" s="5" t="s">
        <v>175</v>
      </c>
      <c r="C343" s="23">
        <v>50000</v>
      </c>
      <c r="D343" s="23">
        <v>50000</v>
      </c>
      <c r="E343" s="23">
        <v>0</v>
      </c>
      <c r="F343" s="23">
        <v>0</v>
      </c>
      <c r="G343" s="23">
        <v>0</v>
      </c>
      <c r="H343" s="21">
        <v>25165.91</v>
      </c>
      <c r="I343" s="21">
        <v>16779.169999999998</v>
      </c>
      <c r="J343" s="21">
        <v>0</v>
      </c>
      <c r="K343" s="23">
        <v>0</v>
      </c>
      <c r="L343" s="23">
        <v>0</v>
      </c>
      <c r="M343" s="23">
        <v>0</v>
      </c>
      <c r="N343" s="23">
        <f t="shared" si="481"/>
        <v>41945.08</v>
      </c>
      <c r="O343" s="23">
        <f t="shared" si="482"/>
        <v>8054.9199999999983</v>
      </c>
    </row>
    <row r="344" spans="1:16" s="3" customFormat="1" x14ac:dyDescent="0.25">
      <c r="A344" s="10">
        <v>5</v>
      </c>
      <c r="B344" s="2" t="s">
        <v>18</v>
      </c>
      <c r="C344" s="11">
        <f>+C345</f>
        <v>50000</v>
      </c>
      <c r="D344" s="11">
        <f t="shared" ref="D344:O344" si="483">+D345</f>
        <v>50000</v>
      </c>
      <c r="E344" s="11">
        <f t="shared" si="483"/>
        <v>0</v>
      </c>
      <c r="F344" s="11">
        <f t="shared" si="483"/>
        <v>0</v>
      </c>
      <c r="G344" s="11">
        <f t="shared" si="483"/>
        <v>0</v>
      </c>
      <c r="H344" s="11">
        <f t="shared" si="483"/>
        <v>0</v>
      </c>
      <c r="I344" s="11">
        <f t="shared" si="483"/>
        <v>0</v>
      </c>
      <c r="J344" s="11">
        <f t="shared" si="483"/>
        <v>0</v>
      </c>
      <c r="K344" s="11">
        <f t="shared" si="483"/>
        <v>0</v>
      </c>
      <c r="L344" s="11">
        <f t="shared" si="483"/>
        <v>0</v>
      </c>
      <c r="M344" s="11">
        <f t="shared" si="483"/>
        <v>0</v>
      </c>
      <c r="N344" s="11">
        <f t="shared" si="483"/>
        <v>0</v>
      </c>
      <c r="O344" s="11">
        <f t="shared" si="483"/>
        <v>50000</v>
      </c>
    </row>
    <row r="345" spans="1:16" s="3" customFormat="1" x14ac:dyDescent="0.25">
      <c r="A345" s="13">
        <v>5.0999999999999996</v>
      </c>
      <c r="B345" s="3" t="s">
        <v>19</v>
      </c>
      <c r="C345" s="11">
        <f>+C346+C347</f>
        <v>50000</v>
      </c>
      <c r="D345" s="11">
        <f>+D346+D347</f>
        <v>50000</v>
      </c>
      <c r="E345" s="11">
        <f t="shared" ref="E345:O345" si="484">+E346+E347</f>
        <v>0</v>
      </c>
      <c r="F345" s="11">
        <f t="shared" ref="F345:G345" si="485">+F346+F347</f>
        <v>0</v>
      </c>
      <c r="G345" s="11">
        <f t="shared" si="485"/>
        <v>0</v>
      </c>
      <c r="H345" s="11">
        <f t="shared" ref="H345:I345" si="486">+H346+H347</f>
        <v>0</v>
      </c>
      <c r="I345" s="11">
        <f t="shared" si="486"/>
        <v>0</v>
      </c>
      <c r="J345" s="11">
        <f t="shared" ref="J345:L345" si="487">+J346+J347</f>
        <v>0</v>
      </c>
      <c r="K345" s="11">
        <f t="shared" ref="K345" si="488">+K346+K347</f>
        <v>0</v>
      </c>
      <c r="L345" s="11">
        <f t="shared" si="487"/>
        <v>0</v>
      </c>
      <c r="M345" s="11">
        <f t="shared" ref="M345" si="489">+M346+M347</f>
        <v>0</v>
      </c>
      <c r="N345" s="11">
        <f t="shared" si="484"/>
        <v>0</v>
      </c>
      <c r="O345" s="11">
        <f t="shared" si="484"/>
        <v>50000</v>
      </c>
    </row>
    <row r="346" spans="1:16" x14ac:dyDescent="0.25">
      <c r="A346" s="7" t="s">
        <v>177</v>
      </c>
      <c r="B346" s="4" t="s">
        <v>179</v>
      </c>
      <c r="C346" s="23">
        <v>0</v>
      </c>
      <c r="D346" s="23">
        <v>0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f t="shared" ref="N346:N347" si="490">+E346+F346+G346+H346+I346+J346+K346+L346+M346</f>
        <v>0</v>
      </c>
      <c r="O346" s="23">
        <f t="shared" ref="O346" si="491">+D346-N346</f>
        <v>0</v>
      </c>
    </row>
    <row r="347" spans="1:16" ht="30" x14ac:dyDescent="0.25">
      <c r="A347" s="7" t="s">
        <v>178</v>
      </c>
      <c r="B347" s="4" t="s">
        <v>180</v>
      </c>
      <c r="C347" s="23">
        <v>50000</v>
      </c>
      <c r="D347" s="23">
        <v>50000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f t="shared" si="490"/>
        <v>0</v>
      </c>
      <c r="O347" s="23">
        <f>+D347-N347</f>
        <v>50000</v>
      </c>
    </row>
    <row r="348" spans="1:16" s="3" customFormat="1" x14ac:dyDescent="0.25">
      <c r="A348" s="13"/>
      <c r="C348" s="11"/>
      <c r="D348" s="11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</row>
    <row r="349" spans="1:16" s="17" customFormat="1" ht="30" customHeight="1" x14ac:dyDescent="0.25">
      <c r="A349" s="42" t="s">
        <v>50</v>
      </c>
      <c r="B349" s="42"/>
      <c r="C349" s="37">
        <f>+C350</f>
        <v>15368063</v>
      </c>
      <c r="D349" s="37">
        <f>+D350</f>
        <v>15044128</v>
      </c>
      <c r="E349" s="37">
        <f t="shared" ref="E349:O349" si="492">+E350</f>
        <v>0</v>
      </c>
      <c r="F349" s="37">
        <f t="shared" si="492"/>
        <v>0</v>
      </c>
      <c r="G349" s="37">
        <f t="shared" si="492"/>
        <v>0</v>
      </c>
      <c r="H349" s="37">
        <f t="shared" si="492"/>
        <v>0</v>
      </c>
      <c r="I349" s="37">
        <f t="shared" si="492"/>
        <v>0</v>
      </c>
      <c r="J349" s="37">
        <f t="shared" si="492"/>
        <v>0</v>
      </c>
      <c r="K349" s="37">
        <f t="shared" si="492"/>
        <v>0</v>
      </c>
      <c r="L349" s="37">
        <f t="shared" si="492"/>
        <v>0</v>
      </c>
      <c r="M349" s="37">
        <f t="shared" si="492"/>
        <v>0</v>
      </c>
      <c r="N349" s="37">
        <f t="shared" si="492"/>
        <v>0</v>
      </c>
      <c r="O349" s="37">
        <f t="shared" si="492"/>
        <v>15044128</v>
      </c>
    </row>
    <row r="350" spans="1:16" x14ac:dyDescent="0.25">
      <c r="A350" s="10">
        <v>6</v>
      </c>
      <c r="B350" s="2" t="s">
        <v>23</v>
      </c>
      <c r="C350" s="11">
        <f>+C351</f>
        <v>15368063</v>
      </c>
      <c r="D350" s="11">
        <f>+D351</f>
        <v>15044128</v>
      </c>
      <c r="E350" s="11">
        <f t="shared" ref="E350:O350" si="493">+E351</f>
        <v>0</v>
      </c>
      <c r="F350" s="11">
        <f t="shared" si="493"/>
        <v>0</v>
      </c>
      <c r="G350" s="11">
        <f t="shared" si="493"/>
        <v>0</v>
      </c>
      <c r="H350" s="11">
        <f t="shared" si="493"/>
        <v>0</v>
      </c>
      <c r="I350" s="11">
        <f t="shared" si="493"/>
        <v>0</v>
      </c>
      <c r="J350" s="11">
        <f t="shared" si="493"/>
        <v>0</v>
      </c>
      <c r="K350" s="11">
        <f t="shared" si="493"/>
        <v>0</v>
      </c>
      <c r="L350" s="11">
        <f t="shared" si="493"/>
        <v>0</v>
      </c>
      <c r="M350" s="11">
        <f t="shared" si="493"/>
        <v>0</v>
      </c>
      <c r="N350" s="11">
        <f t="shared" si="493"/>
        <v>0</v>
      </c>
      <c r="O350" s="11">
        <f t="shared" si="493"/>
        <v>15044128</v>
      </c>
    </row>
    <row r="351" spans="1:16" s="3" customFormat="1" x14ac:dyDescent="0.25">
      <c r="A351" s="13">
        <v>6.1</v>
      </c>
      <c r="B351" s="3" t="s">
        <v>40</v>
      </c>
      <c r="C351" s="11">
        <f t="shared" ref="C351:M351" si="494">+C352+C353+C354+C355+C356</f>
        <v>15368063</v>
      </c>
      <c r="D351" s="11">
        <f t="shared" ref="D351" si="495">+D352+D353+D354+D355+D356</f>
        <v>15044128</v>
      </c>
      <c r="E351" s="11">
        <f t="shared" si="494"/>
        <v>0</v>
      </c>
      <c r="F351" s="11">
        <f t="shared" si="494"/>
        <v>0</v>
      </c>
      <c r="G351" s="11">
        <f t="shared" si="494"/>
        <v>0</v>
      </c>
      <c r="H351" s="11">
        <f t="shared" si="494"/>
        <v>0</v>
      </c>
      <c r="I351" s="11">
        <f t="shared" si="494"/>
        <v>0</v>
      </c>
      <c r="J351" s="11">
        <f t="shared" si="494"/>
        <v>0</v>
      </c>
      <c r="K351" s="11">
        <f t="shared" si="494"/>
        <v>0</v>
      </c>
      <c r="L351" s="11">
        <f t="shared" si="494"/>
        <v>0</v>
      </c>
      <c r="M351" s="11">
        <f t="shared" si="494"/>
        <v>0</v>
      </c>
      <c r="N351" s="11">
        <f t="shared" ref="N351:O351" si="496">+N352+N353+N354+N355+N356</f>
        <v>0</v>
      </c>
      <c r="O351" s="11">
        <f t="shared" si="496"/>
        <v>15044128</v>
      </c>
    </row>
    <row r="352" spans="1:16" x14ac:dyDescent="0.25">
      <c r="A352" s="7" t="s">
        <v>195</v>
      </c>
      <c r="B352" s="4" t="s">
        <v>200</v>
      </c>
      <c r="C352" s="23">
        <v>2500000</v>
      </c>
      <c r="D352" s="23">
        <v>2500000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f t="shared" ref="N352:N356" si="497">+E352+F352+G352+H352+I352+J352+K352+L352+M352</f>
        <v>0</v>
      </c>
      <c r="O352" s="23">
        <f t="shared" ref="O352:O356" si="498">+D352-N352</f>
        <v>2500000</v>
      </c>
    </row>
    <row r="353" spans="1:17" ht="30" x14ac:dyDescent="0.25">
      <c r="A353" s="7" t="s">
        <v>196</v>
      </c>
      <c r="B353" s="4" t="s">
        <v>204</v>
      </c>
      <c r="C353" s="23">
        <v>8000000</v>
      </c>
      <c r="D353" s="23">
        <v>7676065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f t="shared" si="497"/>
        <v>0</v>
      </c>
      <c r="O353" s="23">
        <f t="shared" si="498"/>
        <v>7676065</v>
      </c>
      <c r="Q353" s="22"/>
    </row>
    <row r="354" spans="1:17" ht="30" x14ac:dyDescent="0.25">
      <c r="A354" s="7" t="s">
        <v>197</v>
      </c>
      <c r="B354" s="4" t="s">
        <v>201</v>
      </c>
      <c r="C354" s="23">
        <v>2800000</v>
      </c>
      <c r="D354" s="23">
        <v>2800000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f t="shared" si="497"/>
        <v>0</v>
      </c>
      <c r="O354" s="23">
        <f t="shared" si="498"/>
        <v>2800000</v>
      </c>
    </row>
    <row r="355" spans="1:17" x14ac:dyDescent="0.25">
      <c r="A355" s="7" t="s">
        <v>198</v>
      </c>
      <c r="B355" s="4" t="s">
        <v>202</v>
      </c>
      <c r="C355" s="23">
        <v>2068063</v>
      </c>
      <c r="D355" s="23">
        <v>2068063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f t="shared" si="497"/>
        <v>0</v>
      </c>
      <c r="O355" s="23">
        <f t="shared" si="498"/>
        <v>2068063</v>
      </c>
    </row>
    <row r="356" spans="1:17" ht="30" x14ac:dyDescent="0.25">
      <c r="A356" s="7" t="s">
        <v>199</v>
      </c>
      <c r="B356" s="4" t="s">
        <v>203</v>
      </c>
      <c r="C356" s="23">
        <v>0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f t="shared" si="497"/>
        <v>0</v>
      </c>
      <c r="O356" s="23">
        <f t="shared" si="498"/>
        <v>0</v>
      </c>
    </row>
    <row r="357" spans="1:17" x14ac:dyDescent="0.25">
      <c r="A357" s="13"/>
      <c r="B357" s="3"/>
      <c r="C357" s="23"/>
      <c r="D357" s="23"/>
    </row>
    <row r="358" spans="1:17" s="17" customFormat="1" ht="30" customHeight="1" x14ac:dyDescent="0.25">
      <c r="A358" s="42" t="s">
        <v>51</v>
      </c>
      <c r="B358" s="42"/>
      <c r="C358" s="37">
        <f>+C359+C366+C373</f>
        <v>2180600</v>
      </c>
      <c r="D358" s="37">
        <f>+D359+D366+D373</f>
        <v>2180879.2000000002</v>
      </c>
      <c r="E358" s="37">
        <f t="shared" ref="E358:O358" si="499">+E359+E366+E373</f>
        <v>0</v>
      </c>
      <c r="F358" s="37">
        <f t="shared" ref="F358:G358" si="500">+F359+F366+F373</f>
        <v>0</v>
      </c>
      <c r="G358" s="37">
        <f t="shared" si="500"/>
        <v>0</v>
      </c>
      <c r="H358" s="37">
        <f>+H359+H366+H373</f>
        <v>424</v>
      </c>
      <c r="I358" s="37">
        <f t="shared" ref="I358" si="501">+I359+I366+I373</f>
        <v>481</v>
      </c>
      <c r="J358" s="37">
        <f t="shared" ref="J358:L358" si="502">+J359+J366+J373</f>
        <v>661853.65</v>
      </c>
      <c r="K358" s="37">
        <f t="shared" ref="K358" si="503">+K359+K366+K373</f>
        <v>0</v>
      </c>
      <c r="L358" s="37">
        <f t="shared" si="502"/>
        <v>0</v>
      </c>
      <c r="M358" s="37">
        <f t="shared" ref="M358" si="504">+M359+M366+M373</f>
        <v>0</v>
      </c>
      <c r="N358" s="37">
        <f t="shared" si="499"/>
        <v>662758.65</v>
      </c>
      <c r="O358" s="37">
        <f t="shared" si="499"/>
        <v>1518120.5499999998</v>
      </c>
    </row>
    <row r="359" spans="1:17" x14ac:dyDescent="0.25">
      <c r="A359" s="10">
        <v>1</v>
      </c>
      <c r="B359" s="2" t="s">
        <v>1</v>
      </c>
      <c r="C359" s="11">
        <f>+C360+C363</f>
        <v>2170000</v>
      </c>
      <c r="D359" s="11">
        <f>+D360+D363</f>
        <v>1000000</v>
      </c>
      <c r="E359" s="11">
        <f t="shared" ref="E359:O359" si="505">+E360+E363</f>
        <v>0</v>
      </c>
      <c r="F359" s="11">
        <f t="shared" ref="F359:G359" si="506">+F360+F363</f>
        <v>0</v>
      </c>
      <c r="G359" s="11">
        <f t="shared" si="506"/>
        <v>0</v>
      </c>
      <c r="H359" s="11">
        <f t="shared" ref="H359:I359" si="507">+H360+H363</f>
        <v>0</v>
      </c>
      <c r="I359" s="11">
        <f t="shared" si="507"/>
        <v>0</v>
      </c>
      <c r="J359" s="11">
        <f t="shared" ref="J359:L359" si="508">+J360+J363</f>
        <v>661340.65</v>
      </c>
      <c r="K359" s="11">
        <f t="shared" ref="K359" si="509">+K360+K363</f>
        <v>0</v>
      </c>
      <c r="L359" s="11">
        <f t="shared" si="508"/>
        <v>0</v>
      </c>
      <c r="M359" s="11">
        <f t="shared" ref="M359" si="510">+M360+M363</f>
        <v>0</v>
      </c>
      <c r="N359" s="11">
        <f t="shared" si="505"/>
        <v>661340.65</v>
      </c>
      <c r="O359" s="11">
        <f t="shared" si="505"/>
        <v>338659.35</v>
      </c>
    </row>
    <row r="360" spans="1:17" s="3" customFormat="1" x14ac:dyDescent="0.25">
      <c r="A360" s="13">
        <v>1.4</v>
      </c>
      <c r="B360" s="3" t="s">
        <v>3</v>
      </c>
      <c r="C360" s="11">
        <f>+C362</f>
        <v>2170000</v>
      </c>
      <c r="D360" s="11">
        <f>+D362+D361</f>
        <v>1000000</v>
      </c>
      <c r="E360" s="11">
        <f t="shared" ref="E360:O360" si="511">+E362+E361</f>
        <v>0</v>
      </c>
      <c r="F360" s="11">
        <f t="shared" si="511"/>
        <v>0</v>
      </c>
      <c r="G360" s="11">
        <f t="shared" si="511"/>
        <v>0</v>
      </c>
      <c r="H360" s="11">
        <f t="shared" si="511"/>
        <v>0</v>
      </c>
      <c r="I360" s="11">
        <f t="shared" si="511"/>
        <v>0</v>
      </c>
      <c r="J360" s="11">
        <f t="shared" si="511"/>
        <v>661340.65</v>
      </c>
      <c r="K360" s="11">
        <f t="shared" si="511"/>
        <v>0</v>
      </c>
      <c r="L360" s="11">
        <f t="shared" si="511"/>
        <v>0</v>
      </c>
      <c r="M360" s="11">
        <f t="shared" si="511"/>
        <v>0</v>
      </c>
      <c r="N360" s="11">
        <f t="shared" si="511"/>
        <v>661340.65</v>
      </c>
      <c r="O360" s="11">
        <f t="shared" si="511"/>
        <v>338659.35</v>
      </c>
    </row>
    <row r="361" spans="1:17" x14ac:dyDescent="0.25">
      <c r="A361" s="7" t="s">
        <v>282</v>
      </c>
      <c r="B361" s="4" t="s">
        <v>311</v>
      </c>
      <c r="C361" s="23">
        <v>2170000</v>
      </c>
      <c r="D361" s="23">
        <v>0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661340.65</v>
      </c>
      <c r="K361" s="23">
        <v>0</v>
      </c>
      <c r="L361" s="23">
        <v>0</v>
      </c>
      <c r="M361" s="23">
        <v>0</v>
      </c>
      <c r="N361" s="23">
        <f t="shared" ref="N361" si="512">+E361+F361+G361+H361+I361+J361+K361+L361+M361</f>
        <v>661340.65</v>
      </c>
      <c r="O361" s="23">
        <f t="shared" ref="O361:O362" si="513">+D361-N361</f>
        <v>-661340.65</v>
      </c>
    </row>
    <row r="362" spans="1:17" x14ac:dyDescent="0.25">
      <c r="A362" s="7" t="s">
        <v>70</v>
      </c>
      <c r="B362" s="4" t="s">
        <v>71</v>
      </c>
      <c r="C362" s="23">
        <v>2170000</v>
      </c>
      <c r="D362" s="23">
        <v>1000000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f t="shared" ref="N362" si="514">+E362+F362+G362+H362+I362+J362+K362+L362+M362</f>
        <v>0</v>
      </c>
      <c r="O362" s="23">
        <f t="shared" si="513"/>
        <v>1000000</v>
      </c>
    </row>
    <row r="363" spans="1:17" s="3" customFormat="1" ht="17.25" customHeight="1" x14ac:dyDescent="0.25">
      <c r="A363" s="9">
        <v>1.5</v>
      </c>
      <c r="B363" s="3" t="s">
        <v>272</v>
      </c>
      <c r="C363" s="11">
        <f>+C364+C365</f>
        <v>0</v>
      </c>
      <c r="D363" s="11">
        <f>+D364+D365</f>
        <v>0</v>
      </c>
      <c r="E363" s="11">
        <f t="shared" ref="E363:O363" si="515">+E364+E365</f>
        <v>0</v>
      </c>
      <c r="F363" s="11">
        <f t="shared" ref="F363:G363" si="516">+F364+F365</f>
        <v>0</v>
      </c>
      <c r="G363" s="11">
        <f t="shared" si="516"/>
        <v>0</v>
      </c>
      <c r="H363" s="11">
        <f t="shared" ref="H363:I363" si="517">+H364+H365</f>
        <v>0</v>
      </c>
      <c r="I363" s="11">
        <f t="shared" si="517"/>
        <v>0</v>
      </c>
      <c r="J363" s="11">
        <f t="shared" ref="J363:L363" si="518">+J364+J365</f>
        <v>0</v>
      </c>
      <c r="K363" s="11">
        <f t="shared" ref="K363" si="519">+K364+K365</f>
        <v>0</v>
      </c>
      <c r="L363" s="11">
        <f t="shared" si="518"/>
        <v>0</v>
      </c>
      <c r="M363" s="11">
        <f t="shared" ref="M363" si="520">+M364+M365</f>
        <v>0</v>
      </c>
      <c r="N363" s="11">
        <f t="shared" si="515"/>
        <v>0</v>
      </c>
      <c r="O363" s="11">
        <f t="shared" si="515"/>
        <v>0</v>
      </c>
    </row>
    <row r="364" spans="1:17" x14ac:dyDescent="0.25">
      <c r="A364" s="7" t="s">
        <v>72</v>
      </c>
      <c r="B364" s="4" t="s">
        <v>273</v>
      </c>
      <c r="C364" s="23">
        <v>0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f t="shared" ref="N364:N365" si="521">+E364+F364+G364+H364+I364+J364+K364+L364+M364</f>
        <v>0</v>
      </c>
      <c r="O364" s="23">
        <f t="shared" ref="O364:O365" si="522">+D364-N364</f>
        <v>0</v>
      </c>
    </row>
    <row r="365" spans="1:17" x14ac:dyDescent="0.25">
      <c r="A365" s="7" t="s">
        <v>74</v>
      </c>
      <c r="B365" s="4" t="s">
        <v>272</v>
      </c>
      <c r="C365" s="23">
        <v>0</v>
      </c>
      <c r="D365" s="23">
        <v>0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f t="shared" si="521"/>
        <v>0</v>
      </c>
      <c r="O365" s="23">
        <f t="shared" si="522"/>
        <v>0</v>
      </c>
    </row>
    <row r="366" spans="1:17" s="3" customFormat="1" x14ac:dyDescent="0.25">
      <c r="A366" s="10">
        <v>3</v>
      </c>
      <c r="B366" s="2" t="s">
        <v>10</v>
      </c>
      <c r="C366" s="11">
        <f>+C371+C369</f>
        <v>10600</v>
      </c>
      <c r="D366" s="11">
        <f>+D371+D369+D367</f>
        <v>1180879.2</v>
      </c>
      <c r="E366" s="11">
        <f t="shared" ref="E366:O366" si="523">+E371+E369+E367</f>
        <v>0</v>
      </c>
      <c r="F366" s="11">
        <f t="shared" si="523"/>
        <v>0</v>
      </c>
      <c r="G366" s="11">
        <f t="shared" si="523"/>
        <v>0</v>
      </c>
      <c r="H366" s="11">
        <f t="shared" si="523"/>
        <v>424</v>
      </c>
      <c r="I366" s="11">
        <f t="shared" si="523"/>
        <v>481</v>
      </c>
      <c r="J366" s="11">
        <f t="shared" si="523"/>
        <v>513</v>
      </c>
      <c r="K366" s="11">
        <f t="shared" si="523"/>
        <v>0</v>
      </c>
      <c r="L366" s="11">
        <f t="shared" si="523"/>
        <v>0</v>
      </c>
      <c r="M366" s="11">
        <f t="shared" si="523"/>
        <v>0</v>
      </c>
      <c r="N366" s="11">
        <f t="shared" si="523"/>
        <v>1418</v>
      </c>
      <c r="O366" s="11">
        <f t="shared" si="523"/>
        <v>1179461.2</v>
      </c>
    </row>
    <row r="367" spans="1:17" s="3" customFormat="1" ht="30" x14ac:dyDescent="0.25">
      <c r="A367" s="13">
        <v>3.3</v>
      </c>
      <c r="B367" s="3" t="s">
        <v>33</v>
      </c>
      <c r="C367" s="11">
        <f>+C369+C373+C371+C370+C372</f>
        <v>21200</v>
      </c>
      <c r="D367" s="11">
        <f>+D368</f>
        <v>1160879.2</v>
      </c>
      <c r="E367" s="11">
        <f t="shared" ref="E367:O367" si="524">+E368</f>
        <v>0</v>
      </c>
      <c r="F367" s="11">
        <f t="shared" si="524"/>
        <v>0</v>
      </c>
      <c r="G367" s="11">
        <f t="shared" si="524"/>
        <v>0</v>
      </c>
      <c r="H367" s="11">
        <f t="shared" si="524"/>
        <v>0</v>
      </c>
      <c r="I367" s="11">
        <f t="shared" si="524"/>
        <v>0</v>
      </c>
      <c r="J367" s="11">
        <f t="shared" si="524"/>
        <v>0</v>
      </c>
      <c r="K367" s="11">
        <f t="shared" si="524"/>
        <v>0</v>
      </c>
      <c r="L367" s="11">
        <f t="shared" si="524"/>
        <v>0</v>
      </c>
      <c r="M367" s="11">
        <f t="shared" si="524"/>
        <v>0</v>
      </c>
      <c r="N367" s="11">
        <f t="shared" si="524"/>
        <v>0</v>
      </c>
      <c r="O367" s="11">
        <f t="shared" si="524"/>
        <v>1160879.2</v>
      </c>
    </row>
    <row r="368" spans="1:17" ht="30" x14ac:dyDescent="0.25">
      <c r="A368" s="7" t="s">
        <v>123</v>
      </c>
      <c r="B368" s="4" t="s">
        <v>130</v>
      </c>
      <c r="C368" s="23">
        <v>0</v>
      </c>
      <c r="D368" s="23">
        <v>1160879.2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f t="shared" ref="N368" si="525">+E368+F368+G368+H368+I368+J368+K368+L368+M368</f>
        <v>0</v>
      </c>
      <c r="O368" s="23">
        <f t="shared" ref="O368" si="526">+D368-N368</f>
        <v>1160879.2</v>
      </c>
    </row>
    <row r="369" spans="1:17" s="3" customFormat="1" x14ac:dyDescent="0.25">
      <c r="A369" s="10" t="s">
        <v>257</v>
      </c>
      <c r="B369" s="2" t="s">
        <v>275</v>
      </c>
      <c r="C369" s="11">
        <f>+C370</f>
        <v>0</v>
      </c>
      <c r="D369" s="11">
        <f>+D370</f>
        <v>0</v>
      </c>
      <c r="E369" s="11">
        <f t="shared" ref="E369:O371" si="527">+E370</f>
        <v>0</v>
      </c>
      <c r="F369" s="11">
        <f t="shared" si="527"/>
        <v>0</v>
      </c>
      <c r="G369" s="11">
        <f t="shared" si="527"/>
        <v>0</v>
      </c>
      <c r="H369" s="11">
        <f t="shared" si="527"/>
        <v>0</v>
      </c>
      <c r="I369" s="11">
        <f t="shared" si="527"/>
        <v>0</v>
      </c>
      <c r="J369" s="11">
        <f t="shared" si="527"/>
        <v>0</v>
      </c>
      <c r="K369" s="11">
        <f t="shared" si="527"/>
        <v>0</v>
      </c>
      <c r="L369" s="11">
        <f t="shared" si="527"/>
        <v>0</v>
      </c>
      <c r="M369" s="11">
        <f t="shared" si="527"/>
        <v>0</v>
      </c>
      <c r="N369" s="11">
        <f t="shared" si="527"/>
        <v>0</v>
      </c>
      <c r="O369" s="11">
        <f t="shared" si="527"/>
        <v>0</v>
      </c>
    </row>
    <row r="370" spans="1:17" x14ac:dyDescent="0.25">
      <c r="A370" s="24" t="s">
        <v>135</v>
      </c>
      <c r="B370" s="8" t="s">
        <v>274</v>
      </c>
      <c r="C370" s="23">
        <v>0</v>
      </c>
      <c r="D370" s="23">
        <v>0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f t="shared" ref="N370" si="528">+E370+F370+G370+H370+I370+J370+K370+L370+M370</f>
        <v>0</v>
      </c>
      <c r="O370" s="23">
        <f t="shared" ref="O370" si="529">+D370-N370</f>
        <v>0</v>
      </c>
    </row>
    <row r="371" spans="1:17" s="3" customFormat="1" x14ac:dyDescent="0.25">
      <c r="A371" s="13">
        <v>3.7</v>
      </c>
      <c r="B371" s="3" t="s">
        <v>13</v>
      </c>
      <c r="C371" s="11">
        <f>+C372</f>
        <v>10600</v>
      </c>
      <c r="D371" s="11">
        <f>+D372</f>
        <v>20000</v>
      </c>
      <c r="E371" s="11">
        <f t="shared" si="527"/>
        <v>0</v>
      </c>
      <c r="F371" s="11">
        <f t="shared" si="527"/>
        <v>0</v>
      </c>
      <c r="G371" s="11">
        <f t="shared" si="527"/>
        <v>0</v>
      </c>
      <c r="H371" s="11">
        <f t="shared" si="527"/>
        <v>424</v>
      </c>
      <c r="I371" s="11">
        <f t="shared" si="527"/>
        <v>481</v>
      </c>
      <c r="J371" s="11">
        <f t="shared" si="527"/>
        <v>513</v>
      </c>
      <c r="K371" s="11">
        <f t="shared" si="527"/>
        <v>0</v>
      </c>
      <c r="L371" s="11">
        <f t="shared" si="527"/>
        <v>0</v>
      </c>
      <c r="M371" s="11">
        <f t="shared" si="527"/>
        <v>0</v>
      </c>
      <c r="N371" s="11">
        <f t="shared" si="527"/>
        <v>1418</v>
      </c>
      <c r="O371" s="11">
        <f t="shared" si="527"/>
        <v>18582</v>
      </c>
    </row>
    <row r="372" spans="1:17" x14ac:dyDescent="0.25">
      <c r="A372" s="7" t="s">
        <v>149</v>
      </c>
      <c r="B372" s="4" t="s">
        <v>150</v>
      </c>
      <c r="C372" s="23">
        <v>10600</v>
      </c>
      <c r="D372" s="23">
        <v>20000</v>
      </c>
      <c r="E372" s="23">
        <v>0</v>
      </c>
      <c r="F372" s="23">
        <v>0</v>
      </c>
      <c r="G372" s="23">
        <v>0</v>
      </c>
      <c r="H372" s="23">
        <v>424</v>
      </c>
      <c r="I372" s="23">
        <f>905-424</f>
        <v>481</v>
      </c>
      <c r="J372" s="23">
        <f>1418-905</f>
        <v>513</v>
      </c>
      <c r="K372" s="23">
        <v>0</v>
      </c>
      <c r="L372" s="23">
        <v>0</v>
      </c>
      <c r="M372" s="23">
        <v>0</v>
      </c>
      <c r="N372" s="23">
        <f t="shared" ref="N372" si="530">+E372+F372+G372+H372+I372+J372+K372+L372+M372</f>
        <v>1418</v>
      </c>
      <c r="O372" s="23">
        <f>+D372-N372</f>
        <v>18582</v>
      </c>
    </row>
    <row r="373" spans="1:17" s="3" customFormat="1" ht="30" x14ac:dyDescent="0.25">
      <c r="A373" s="10">
        <v>4</v>
      </c>
      <c r="B373" s="2" t="s">
        <v>37</v>
      </c>
      <c r="C373" s="11">
        <f>+C374</f>
        <v>0</v>
      </c>
      <c r="D373" s="11">
        <f>+D374</f>
        <v>0</v>
      </c>
      <c r="E373" s="11">
        <f t="shared" ref="E373:O374" si="531">+E374</f>
        <v>0</v>
      </c>
      <c r="F373" s="11">
        <f t="shared" si="531"/>
        <v>0</v>
      </c>
      <c r="G373" s="11">
        <f t="shared" si="531"/>
        <v>0</v>
      </c>
      <c r="H373" s="11">
        <f t="shared" si="531"/>
        <v>0</v>
      </c>
      <c r="I373" s="11">
        <f t="shared" si="531"/>
        <v>0</v>
      </c>
      <c r="J373" s="11">
        <f t="shared" si="531"/>
        <v>0</v>
      </c>
      <c r="K373" s="11">
        <f t="shared" si="531"/>
        <v>0</v>
      </c>
      <c r="L373" s="11">
        <f t="shared" si="531"/>
        <v>0</v>
      </c>
      <c r="M373" s="11">
        <f t="shared" si="531"/>
        <v>0</v>
      </c>
      <c r="N373" s="11">
        <f t="shared" si="531"/>
        <v>0</v>
      </c>
      <c r="O373" s="11">
        <f t="shared" si="531"/>
        <v>0</v>
      </c>
    </row>
    <row r="374" spans="1:17" s="3" customFormat="1" x14ac:dyDescent="0.25">
      <c r="A374" s="13">
        <v>4.4000000000000004</v>
      </c>
      <c r="B374" s="3" t="s">
        <v>17</v>
      </c>
      <c r="C374" s="11">
        <f>+C375</f>
        <v>0</v>
      </c>
      <c r="D374" s="11">
        <f>+D375</f>
        <v>0</v>
      </c>
      <c r="E374" s="11">
        <f t="shared" si="531"/>
        <v>0</v>
      </c>
      <c r="F374" s="11">
        <f t="shared" si="531"/>
        <v>0</v>
      </c>
      <c r="G374" s="11">
        <f t="shared" si="531"/>
        <v>0</v>
      </c>
      <c r="H374" s="11">
        <f t="shared" si="531"/>
        <v>0</v>
      </c>
      <c r="I374" s="11">
        <f t="shared" si="531"/>
        <v>0</v>
      </c>
      <c r="J374" s="11">
        <f t="shared" si="531"/>
        <v>0</v>
      </c>
      <c r="K374" s="11">
        <f t="shared" si="531"/>
        <v>0</v>
      </c>
      <c r="L374" s="11">
        <f t="shared" si="531"/>
        <v>0</v>
      </c>
      <c r="M374" s="11">
        <f t="shared" si="531"/>
        <v>0</v>
      </c>
      <c r="N374" s="11">
        <f t="shared" si="531"/>
        <v>0</v>
      </c>
      <c r="O374" s="11">
        <f t="shared" si="531"/>
        <v>0</v>
      </c>
    </row>
    <row r="375" spans="1:17" x14ac:dyDescent="0.25">
      <c r="A375" s="7" t="s">
        <v>169</v>
      </c>
      <c r="B375" s="5" t="s">
        <v>173</v>
      </c>
      <c r="C375" s="23">
        <v>0</v>
      </c>
      <c r="D375" s="23">
        <v>0</v>
      </c>
      <c r="E375" s="23">
        <v>0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f t="shared" ref="N375" si="532">+E375+F375+G375+H375+I375+J375+K375+L375+M375</f>
        <v>0</v>
      </c>
      <c r="O375" s="23">
        <f t="shared" ref="O375" si="533">+D375-N375</f>
        <v>0</v>
      </c>
    </row>
    <row r="376" spans="1:17" x14ac:dyDescent="0.25">
      <c r="A376" s="13"/>
      <c r="B376" s="3"/>
      <c r="C376" s="23"/>
      <c r="D376" s="23"/>
    </row>
    <row r="377" spans="1:17" s="17" customFormat="1" ht="15.75" x14ac:dyDescent="0.25">
      <c r="A377" s="39" t="s">
        <v>52</v>
      </c>
      <c r="B377" s="39"/>
      <c r="C377" s="33">
        <f>+C378+C388+C397+C394</f>
        <v>10903002</v>
      </c>
      <c r="D377" s="33">
        <f t="shared" ref="D377" si="534">+D378+D388+D397+D394</f>
        <v>10904396</v>
      </c>
      <c r="E377" s="33">
        <f t="shared" ref="E377:O377" si="535">+E378+E388+E397+E394</f>
        <v>0</v>
      </c>
      <c r="F377" s="33">
        <f t="shared" si="535"/>
        <v>0</v>
      </c>
      <c r="G377" s="33">
        <f t="shared" si="535"/>
        <v>0</v>
      </c>
      <c r="H377" s="33">
        <f t="shared" si="535"/>
        <v>0</v>
      </c>
      <c r="I377" s="33">
        <f t="shared" si="535"/>
        <v>0</v>
      </c>
      <c r="J377" s="33">
        <f t="shared" ref="J377" si="536">+J378+J388+J397+J394</f>
        <v>4195900</v>
      </c>
      <c r="K377" s="33">
        <f t="shared" ref="K377:L377" si="537">+K378+K388+K397+K394</f>
        <v>0</v>
      </c>
      <c r="L377" s="33">
        <f t="shared" si="537"/>
        <v>0</v>
      </c>
      <c r="M377" s="33">
        <f t="shared" ref="M377" si="538">+M378+M388+M397+M394</f>
        <v>0</v>
      </c>
      <c r="N377" s="33">
        <f t="shared" si="535"/>
        <v>4195900</v>
      </c>
      <c r="O377" s="33">
        <f t="shared" si="535"/>
        <v>6708496</v>
      </c>
    </row>
    <row r="378" spans="1:17" s="3" customFormat="1" x14ac:dyDescent="0.25">
      <c r="A378" s="10">
        <v>2</v>
      </c>
      <c r="B378" s="2" t="s">
        <v>6</v>
      </c>
      <c r="C378" s="11">
        <f t="shared" ref="C378:O378" si="539">+C382+C385+C379</f>
        <v>2228700</v>
      </c>
      <c r="D378" s="11">
        <f t="shared" ref="D378" si="540">+D382+D385+D379</f>
        <v>6711679</v>
      </c>
      <c r="E378" s="11">
        <f t="shared" si="539"/>
        <v>0</v>
      </c>
      <c r="F378" s="11">
        <f t="shared" si="539"/>
        <v>0</v>
      </c>
      <c r="G378" s="11">
        <f t="shared" si="539"/>
        <v>0</v>
      </c>
      <c r="H378" s="11">
        <f t="shared" si="539"/>
        <v>0</v>
      </c>
      <c r="I378" s="11">
        <f t="shared" si="539"/>
        <v>0</v>
      </c>
      <c r="J378" s="11">
        <f t="shared" ref="J378" si="541">+J382+J385+J379</f>
        <v>0</v>
      </c>
      <c r="K378" s="11">
        <f t="shared" ref="K378:L378" si="542">+K382+K385+K379</f>
        <v>0</v>
      </c>
      <c r="L378" s="11">
        <f t="shared" si="542"/>
        <v>0</v>
      </c>
      <c r="M378" s="11">
        <f t="shared" ref="M378" si="543">+M382+M385+M379</f>
        <v>0</v>
      </c>
      <c r="N378" s="11">
        <f t="shared" si="539"/>
        <v>0</v>
      </c>
      <c r="O378" s="11">
        <f t="shared" si="539"/>
        <v>6711679</v>
      </c>
    </row>
    <row r="379" spans="1:17" s="3" customFormat="1" ht="30" x14ac:dyDescent="0.25">
      <c r="A379" s="9">
        <v>2.1</v>
      </c>
      <c r="B379" s="3" t="s">
        <v>49</v>
      </c>
      <c r="C379" s="11">
        <f>+C380+C381</f>
        <v>50000</v>
      </c>
      <c r="D379" s="11">
        <f>+D380+D381</f>
        <v>0</v>
      </c>
      <c r="E379" s="11">
        <f t="shared" ref="E379:O379" si="544">+E380+E381</f>
        <v>0</v>
      </c>
      <c r="F379" s="11">
        <f t="shared" ref="F379:G379" si="545">+F380+F381</f>
        <v>0</v>
      </c>
      <c r="G379" s="11">
        <f t="shared" si="545"/>
        <v>0</v>
      </c>
      <c r="H379" s="11">
        <f t="shared" ref="H379:I379" si="546">+H380+H381</f>
        <v>0</v>
      </c>
      <c r="I379" s="11">
        <f t="shared" si="546"/>
        <v>0</v>
      </c>
      <c r="J379" s="11">
        <f t="shared" ref="J379:L379" si="547">+J380+J381</f>
        <v>0</v>
      </c>
      <c r="K379" s="11">
        <f t="shared" ref="K379" si="548">+K380+K381</f>
        <v>0</v>
      </c>
      <c r="L379" s="11">
        <f t="shared" si="547"/>
        <v>0</v>
      </c>
      <c r="M379" s="11">
        <f t="shared" ref="M379" si="549">+M380+M381</f>
        <v>0</v>
      </c>
      <c r="N379" s="11">
        <f t="shared" si="544"/>
        <v>0</v>
      </c>
      <c r="O379" s="11">
        <f t="shared" si="544"/>
        <v>0</v>
      </c>
    </row>
    <row r="380" spans="1:17" x14ac:dyDescent="0.25">
      <c r="A380" s="7" t="s">
        <v>76</v>
      </c>
      <c r="B380" s="4" t="s">
        <v>81</v>
      </c>
      <c r="C380" s="23">
        <v>0</v>
      </c>
      <c r="D380" s="23">
        <v>0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f t="shared" ref="N380:N381" si="550">+E380+F380+G380+H380+I380+J380+K380+L380+M380</f>
        <v>0</v>
      </c>
      <c r="O380" s="23">
        <f t="shared" ref="O380:O381" si="551">+D380-N380</f>
        <v>0</v>
      </c>
    </row>
    <row r="381" spans="1:17" x14ac:dyDescent="0.25">
      <c r="A381" s="7" t="s">
        <v>77</v>
      </c>
      <c r="B381" s="4" t="s">
        <v>82</v>
      </c>
      <c r="C381" s="23">
        <v>50000</v>
      </c>
      <c r="D381" s="23">
        <v>0</v>
      </c>
      <c r="E381" s="23">
        <v>0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f t="shared" si="550"/>
        <v>0</v>
      </c>
      <c r="O381" s="23">
        <f t="shared" si="551"/>
        <v>0</v>
      </c>
      <c r="Q381" s="22"/>
    </row>
    <row r="382" spans="1:17" s="3" customFormat="1" ht="30" x14ac:dyDescent="0.25">
      <c r="A382" s="13">
        <v>2.7</v>
      </c>
      <c r="B382" s="3" t="s">
        <v>31</v>
      </c>
      <c r="C382" s="11">
        <f>+C384+C383</f>
        <v>918000</v>
      </c>
      <c r="D382" s="11">
        <f>+D384+D383</f>
        <v>6711679</v>
      </c>
      <c r="E382" s="11">
        <f t="shared" ref="E382:O382" si="552">+E384+E383</f>
        <v>0</v>
      </c>
      <c r="F382" s="11">
        <f t="shared" ref="F382:G382" si="553">+F384+F383</f>
        <v>0</v>
      </c>
      <c r="G382" s="11">
        <f t="shared" si="553"/>
        <v>0</v>
      </c>
      <c r="H382" s="11">
        <f t="shared" ref="H382:I382" si="554">+H384+H383</f>
        <v>0</v>
      </c>
      <c r="I382" s="11">
        <f t="shared" si="554"/>
        <v>0</v>
      </c>
      <c r="J382" s="11">
        <f t="shared" ref="J382:L382" si="555">+J384+J383</f>
        <v>0</v>
      </c>
      <c r="K382" s="11">
        <f t="shared" ref="K382" si="556">+K384+K383</f>
        <v>0</v>
      </c>
      <c r="L382" s="11">
        <f t="shared" si="555"/>
        <v>0</v>
      </c>
      <c r="M382" s="11">
        <f t="shared" ref="M382" si="557">+M384+M383</f>
        <v>0</v>
      </c>
      <c r="N382" s="11">
        <f t="shared" si="552"/>
        <v>0</v>
      </c>
      <c r="O382" s="11">
        <f t="shared" si="552"/>
        <v>6711679</v>
      </c>
    </row>
    <row r="383" spans="1:17" x14ac:dyDescent="0.25">
      <c r="A383" s="7" t="s">
        <v>95</v>
      </c>
      <c r="B383" s="4" t="s">
        <v>276</v>
      </c>
      <c r="C383" s="23">
        <v>918000</v>
      </c>
      <c r="D383" s="23">
        <v>6711679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f t="shared" ref="N383:N384" si="558">+E383+F383+G383+H383+I383+J383+K383+L383+M383</f>
        <v>0</v>
      </c>
      <c r="O383" s="23">
        <f>+D383-N383</f>
        <v>6711679</v>
      </c>
    </row>
    <row r="384" spans="1:17" x14ac:dyDescent="0.25">
      <c r="A384" s="7" t="s">
        <v>96</v>
      </c>
      <c r="B384" s="4" t="s">
        <v>99</v>
      </c>
      <c r="C384" s="23">
        <v>0</v>
      </c>
      <c r="D384" s="23">
        <v>0</v>
      </c>
      <c r="E384" s="23">
        <v>0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  <c r="N384" s="23">
        <f t="shared" si="558"/>
        <v>0</v>
      </c>
      <c r="O384" s="23">
        <f>+D384-N384</f>
        <v>0</v>
      </c>
    </row>
    <row r="385" spans="1:15" s="3" customFormat="1" x14ac:dyDescent="0.25">
      <c r="A385" s="13">
        <v>2.8</v>
      </c>
      <c r="B385" s="3" t="s">
        <v>9</v>
      </c>
      <c r="C385" s="11">
        <f>+C386+C387</f>
        <v>1260700</v>
      </c>
      <c r="D385" s="11">
        <f>+D386+D387</f>
        <v>0</v>
      </c>
      <c r="E385" s="11">
        <f t="shared" ref="E385:O385" si="559">+E386+E387</f>
        <v>0</v>
      </c>
      <c r="F385" s="11">
        <f t="shared" ref="F385:G385" si="560">+F386+F387</f>
        <v>0</v>
      </c>
      <c r="G385" s="11">
        <f t="shared" si="560"/>
        <v>0</v>
      </c>
      <c r="H385" s="11">
        <f t="shared" ref="H385:I385" si="561">+H386+H387</f>
        <v>0</v>
      </c>
      <c r="I385" s="11">
        <f t="shared" si="561"/>
        <v>0</v>
      </c>
      <c r="J385" s="11">
        <f t="shared" ref="J385:L385" si="562">+J386+J387</f>
        <v>0</v>
      </c>
      <c r="K385" s="11">
        <f t="shared" ref="K385" si="563">+K386+K387</f>
        <v>0</v>
      </c>
      <c r="L385" s="11">
        <f t="shared" si="562"/>
        <v>0</v>
      </c>
      <c r="M385" s="11">
        <f t="shared" ref="M385" si="564">+M386+M387</f>
        <v>0</v>
      </c>
      <c r="N385" s="11">
        <f t="shared" si="559"/>
        <v>0</v>
      </c>
      <c r="O385" s="11">
        <f t="shared" si="559"/>
        <v>0</v>
      </c>
    </row>
    <row r="386" spans="1:15" x14ac:dyDescent="0.25">
      <c r="A386" s="7" t="s">
        <v>101</v>
      </c>
      <c r="B386" s="4" t="s">
        <v>103</v>
      </c>
      <c r="C386" s="23">
        <v>0</v>
      </c>
      <c r="D386" s="23">
        <v>0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f t="shared" ref="N386:N387" si="565">+E386+F386+G386+H386+I386+J386+K386+L386+M386</f>
        <v>0</v>
      </c>
      <c r="O386" s="23">
        <f t="shared" ref="O386:O387" si="566">+D386-N386</f>
        <v>0</v>
      </c>
    </row>
    <row r="387" spans="1:15" x14ac:dyDescent="0.25">
      <c r="A387" s="7" t="s">
        <v>102</v>
      </c>
      <c r="B387" s="4" t="s">
        <v>104</v>
      </c>
      <c r="C387" s="23">
        <v>1260700</v>
      </c>
      <c r="D387" s="23">
        <v>0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f t="shared" si="565"/>
        <v>0</v>
      </c>
      <c r="O387" s="23">
        <f t="shared" si="566"/>
        <v>0</v>
      </c>
    </row>
    <row r="388" spans="1:15" s="3" customFormat="1" x14ac:dyDescent="0.25">
      <c r="A388" s="10">
        <v>3</v>
      </c>
      <c r="B388" s="2" t="s">
        <v>10</v>
      </c>
      <c r="C388" s="11">
        <f>+C389</f>
        <v>4349282.9000000004</v>
      </c>
      <c r="D388" s="11">
        <f>+D389</f>
        <v>3512717</v>
      </c>
      <c r="E388" s="11">
        <f t="shared" ref="E388:O388" si="567">+E389</f>
        <v>0</v>
      </c>
      <c r="F388" s="11">
        <f t="shared" si="567"/>
        <v>0</v>
      </c>
      <c r="G388" s="11">
        <f t="shared" si="567"/>
        <v>0</v>
      </c>
      <c r="H388" s="11">
        <f t="shared" si="567"/>
        <v>0</v>
      </c>
      <c r="I388" s="11">
        <f t="shared" si="567"/>
        <v>0</v>
      </c>
      <c r="J388" s="11">
        <f t="shared" si="567"/>
        <v>866500</v>
      </c>
      <c r="K388" s="11">
        <f t="shared" si="567"/>
        <v>0</v>
      </c>
      <c r="L388" s="11">
        <f t="shared" si="567"/>
        <v>0</v>
      </c>
      <c r="M388" s="11">
        <f t="shared" si="567"/>
        <v>0</v>
      </c>
      <c r="N388" s="11">
        <f t="shared" si="567"/>
        <v>866500</v>
      </c>
      <c r="O388" s="11">
        <f t="shared" si="567"/>
        <v>2646217</v>
      </c>
    </row>
    <row r="389" spans="1:15" s="3" customFormat="1" ht="30" x14ac:dyDescent="0.25">
      <c r="A389" s="13">
        <v>3.3</v>
      </c>
      <c r="B389" s="3" t="s">
        <v>33</v>
      </c>
      <c r="C389" s="11">
        <f>+C390+C391+C392+C393</f>
        <v>4349282.9000000004</v>
      </c>
      <c r="D389" s="11">
        <f>+D390+D391+D392+D393</f>
        <v>3512717</v>
      </c>
      <c r="E389" s="11">
        <f t="shared" ref="E389:O389" si="568">+E390+E391+E392+E393</f>
        <v>0</v>
      </c>
      <c r="F389" s="11">
        <f t="shared" ref="F389:G389" si="569">+F390+F391+F392+F393</f>
        <v>0</v>
      </c>
      <c r="G389" s="11">
        <f t="shared" si="569"/>
        <v>0</v>
      </c>
      <c r="H389" s="11">
        <f t="shared" ref="H389:I389" si="570">+H390+H391+H392+H393</f>
        <v>0</v>
      </c>
      <c r="I389" s="11">
        <f t="shared" si="570"/>
        <v>0</v>
      </c>
      <c r="J389" s="11">
        <f t="shared" ref="J389:L389" si="571">+J390+J391+J392+J393</f>
        <v>866500</v>
      </c>
      <c r="K389" s="11">
        <f t="shared" ref="K389" si="572">+K390+K391+K392+K393</f>
        <v>0</v>
      </c>
      <c r="L389" s="11">
        <f t="shared" si="571"/>
        <v>0</v>
      </c>
      <c r="M389" s="11">
        <f t="shared" ref="M389" si="573">+M390+M391+M392+M393</f>
        <v>0</v>
      </c>
      <c r="N389" s="11">
        <f t="shared" si="568"/>
        <v>866500</v>
      </c>
      <c r="O389" s="11">
        <f t="shared" si="568"/>
        <v>2646217</v>
      </c>
    </row>
    <row r="390" spans="1:15" x14ac:dyDescent="0.25">
      <c r="A390" s="7" t="s">
        <v>124</v>
      </c>
      <c r="B390" s="4" t="s">
        <v>131</v>
      </c>
      <c r="C390" s="23">
        <v>1872000</v>
      </c>
      <c r="D390" s="23">
        <v>129717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f t="shared" ref="N390:N393" si="574">+E390+F390+G390+H390+I390+J390+K390+L390+M390</f>
        <v>0</v>
      </c>
      <c r="O390" s="23">
        <f t="shared" ref="O390:O393" si="575">+D390-N390</f>
        <v>129717</v>
      </c>
    </row>
    <row r="391" spans="1:15" ht="30" x14ac:dyDescent="0.25">
      <c r="A391" s="7" t="s">
        <v>125</v>
      </c>
      <c r="B391" s="4" t="s">
        <v>132</v>
      </c>
      <c r="C391" s="23">
        <v>300000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f t="shared" si="574"/>
        <v>0</v>
      </c>
      <c r="O391" s="23">
        <f t="shared" si="575"/>
        <v>0</v>
      </c>
    </row>
    <row r="392" spans="1:15" x14ac:dyDescent="0.25">
      <c r="A392" s="7" t="s">
        <v>126</v>
      </c>
      <c r="B392" s="4" t="s">
        <v>133</v>
      </c>
      <c r="C392" s="23">
        <v>0</v>
      </c>
      <c r="D392" s="23">
        <v>0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f t="shared" si="574"/>
        <v>0</v>
      </c>
      <c r="O392" s="23">
        <f t="shared" si="575"/>
        <v>0</v>
      </c>
    </row>
    <row r="393" spans="1:15" ht="30" x14ac:dyDescent="0.25">
      <c r="A393" s="7" t="s">
        <v>127</v>
      </c>
      <c r="B393" s="4" t="s">
        <v>134</v>
      </c>
      <c r="C393" s="23">
        <v>2177282.9</v>
      </c>
      <c r="D393" s="23">
        <v>3383000</v>
      </c>
      <c r="E393" s="23">
        <v>0</v>
      </c>
      <c r="F393" s="23">
        <v>0</v>
      </c>
      <c r="G393" s="23">
        <v>0</v>
      </c>
      <c r="H393" s="23">
        <v>0</v>
      </c>
      <c r="I393" s="23">
        <v>0</v>
      </c>
      <c r="J393" s="23">
        <v>866500</v>
      </c>
      <c r="K393" s="23">
        <v>0</v>
      </c>
      <c r="L393" s="23">
        <v>0</v>
      </c>
      <c r="M393" s="23">
        <v>0</v>
      </c>
      <c r="N393" s="23">
        <f t="shared" si="574"/>
        <v>866500</v>
      </c>
      <c r="O393" s="23">
        <f t="shared" si="575"/>
        <v>2516500</v>
      </c>
    </row>
    <row r="394" spans="1:15" s="3" customFormat="1" ht="30" x14ac:dyDescent="0.25">
      <c r="A394" s="10">
        <v>4</v>
      </c>
      <c r="B394" s="2" t="s">
        <v>37</v>
      </c>
      <c r="C394" s="11">
        <f>+C395</f>
        <v>135000</v>
      </c>
      <c r="D394" s="11">
        <f>+D395</f>
        <v>0</v>
      </c>
      <c r="E394" s="11">
        <f t="shared" ref="E394:O395" si="576">+E395</f>
        <v>0</v>
      </c>
      <c r="F394" s="11">
        <f t="shared" si="576"/>
        <v>0</v>
      </c>
      <c r="G394" s="11">
        <f t="shared" si="576"/>
        <v>0</v>
      </c>
      <c r="H394" s="11">
        <f t="shared" si="576"/>
        <v>0</v>
      </c>
      <c r="I394" s="11">
        <f t="shared" si="576"/>
        <v>0</v>
      </c>
      <c r="J394" s="11">
        <f t="shared" si="576"/>
        <v>0</v>
      </c>
      <c r="K394" s="11">
        <f t="shared" si="576"/>
        <v>0</v>
      </c>
      <c r="L394" s="11">
        <f t="shared" si="576"/>
        <v>0</v>
      </c>
      <c r="M394" s="11">
        <f t="shared" si="576"/>
        <v>0</v>
      </c>
      <c r="N394" s="11">
        <f t="shared" si="576"/>
        <v>0</v>
      </c>
      <c r="O394" s="11">
        <f t="shared" si="576"/>
        <v>0</v>
      </c>
    </row>
    <row r="395" spans="1:15" s="3" customFormat="1" x14ac:dyDescent="0.25">
      <c r="A395" s="13">
        <v>4.4000000000000004</v>
      </c>
      <c r="B395" s="3" t="s">
        <v>17</v>
      </c>
      <c r="C395" s="11">
        <f>+C396</f>
        <v>135000</v>
      </c>
      <c r="D395" s="11">
        <f>+D396</f>
        <v>0</v>
      </c>
      <c r="E395" s="11">
        <f t="shared" si="576"/>
        <v>0</v>
      </c>
      <c r="F395" s="11">
        <f t="shared" si="576"/>
        <v>0</v>
      </c>
      <c r="G395" s="11">
        <f t="shared" si="576"/>
        <v>0</v>
      </c>
      <c r="H395" s="11">
        <f t="shared" si="576"/>
        <v>0</v>
      </c>
      <c r="I395" s="11">
        <f t="shared" si="576"/>
        <v>0</v>
      </c>
      <c r="J395" s="11">
        <f t="shared" si="576"/>
        <v>0</v>
      </c>
      <c r="K395" s="11">
        <f t="shared" si="576"/>
        <v>0</v>
      </c>
      <c r="L395" s="11">
        <f t="shared" si="576"/>
        <v>0</v>
      </c>
      <c r="M395" s="11">
        <f t="shared" si="576"/>
        <v>0</v>
      </c>
      <c r="N395" s="11">
        <f t="shared" si="576"/>
        <v>0</v>
      </c>
      <c r="O395" s="11">
        <f t="shared" si="576"/>
        <v>0</v>
      </c>
    </row>
    <row r="396" spans="1:15" ht="30" x14ac:dyDescent="0.25">
      <c r="A396" s="7" t="s">
        <v>170</v>
      </c>
      <c r="B396" s="5" t="s">
        <v>291</v>
      </c>
      <c r="C396" s="23">
        <v>135000</v>
      </c>
      <c r="D396" s="23">
        <v>0</v>
      </c>
      <c r="E396" s="23">
        <v>0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f t="shared" ref="N396" si="577">+E396+F396+G396+H396+I396+J396+K396+L396+M396</f>
        <v>0</v>
      </c>
      <c r="O396" s="23">
        <f>+D396-N396</f>
        <v>0</v>
      </c>
    </row>
    <row r="397" spans="1:15" s="3" customFormat="1" x14ac:dyDescent="0.25">
      <c r="A397" s="10">
        <v>5</v>
      </c>
      <c r="B397" s="2" t="s">
        <v>18</v>
      </c>
      <c r="C397" s="11">
        <f>+C398+C400+C404+C402</f>
        <v>4190019.1</v>
      </c>
      <c r="D397" s="11">
        <f>+D398+D400+D404+D402</f>
        <v>680000</v>
      </c>
      <c r="E397" s="11">
        <f t="shared" ref="E397:O397" si="578">+E398+E400+E404+E402</f>
        <v>0</v>
      </c>
      <c r="F397" s="11">
        <f t="shared" ref="F397:G397" si="579">+F398+F400+F404+F402</f>
        <v>0</v>
      </c>
      <c r="G397" s="11">
        <f t="shared" si="579"/>
        <v>0</v>
      </c>
      <c r="H397" s="11">
        <f t="shared" ref="H397:I397" si="580">+H398+H400+H404+H402</f>
        <v>0</v>
      </c>
      <c r="I397" s="11">
        <f t="shared" si="580"/>
        <v>0</v>
      </c>
      <c r="J397" s="11">
        <f t="shared" ref="J397:L397" si="581">+J398+J400+J404+J402</f>
        <v>3329400</v>
      </c>
      <c r="K397" s="11">
        <f t="shared" ref="K397" si="582">+K398+K400+K404+K402</f>
        <v>0</v>
      </c>
      <c r="L397" s="11">
        <f t="shared" si="581"/>
        <v>0</v>
      </c>
      <c r="M397" s="11">
        <f t="shared" ref="M397" si="583">+M398+M400+M404+M402</f>
        <v>0</v>
      </c>
      <c r="N397" s="11">
        <f t="shared" si="578"/>
        <v>3329400</v>
      </c>
      <c r="O397" s="11">
        <f t="shared" si="578"/>
        <v>-2649400</v>
      </c>
    </row>
    <row r="398" spans="1:15" s="3" customFormat="1" ht="18.75" customHeight="1" x14ac:dyDescent="0.25">
      <c r="A398" s="13">
        <v>5.2</v>
      </c>
      <c r="B398" s="3" t="s">
        <v>39</v>
      </c>
      <c r="C398" s="11">
        <f>+C399</f>
        <v>250000</v>
      </c>
      <c r="D398" s="11">
        <f>+D399</f>
        <v>0</v>
      </c>
      <c r="E398" s="11">
        <f t="shared" ref="E398:O398" si="584">+E399</f>
        <v>0</v>
      </c>
      <c r="F398" s="11">
        <f t="shared" si="584"/>
        <v>0</v>
      </c>
      <c r="G398" s="11">
        <f t="shared" si="584"/>
        <v>0</v>
      </c>
      <c r="H398" s="11">
        <f t="shared" si="584"/>
        <v>0</v>
      </c>
      <c r="I398" s="11">
        <f t="shared" si="584"/>
        <v>0</v>
      </c>
      <c r="J398" s="11">
        <f t="shared" si="584"/>
        <v>0</v>
      </c>
      <c r="K398" s="11">
        <f t="shared" si="584"/>
        <v>0</v>
      </c>
      <c r="L398" s="11">
        <f t="shared" si="584"/>
        <v>0</v>
      </c>
      <c r="M398" s="11">
        <f t="shared" si="584"/>
        <v>0</v>
      </c>
      <c r="N398" s="11">
        <f t="shared" si="584"/>
        <v>0</v>
      </c>
      <c r="O398" s="11">
        <f t="shared" si="584"/>
        <v>0</v>
      </c>
    </row>
    <row r="399" spans="1:15" x14ac:dyDescent="0.25">
      <c r="A399" s="7" t="s">
        <v>182</v>
      </c>
      <c r="B399" s="4" t="s">
        <v>184</v>
      </c>
      <c r="C399" s="23">
        <v>250000</v>
      </c>
      <c r="D399" s="23">
        <v>0</v>
      </c>
      <c r="E399" s="23">
        <v>0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  <c r="N399" s="23">
        <f t="shared" ref="N399" si="585">+E399+F399+G399+H399+I399+J399+K399+L399+M399</f>
        <v>0</v>
      </c>
      <c r="O399" s="23">
        <f>+D399-N399</f>
        <v>0</v>
      </c>
    </row>
    <row r="400" spans="1:15" s="3" customFormat="1" x14ac:dyDescent="0.25">
      <c r="A400" s="13">
        <v>5.4</v>
      </c>
      <c r="B400" s="3" t="s">
        <v>20</v>
      </c>
      <c r="C400" s="11">
        <f>+C401</f>
        <v>3266019.1</v>
      </c>
      <c r="D400" s="11">
        <f>+D401</f>
        <v>0</v>
      </c>
      <c r="E400" s="11">
        <f t="shared" ref="E400:O400" si="586">+E401</f>
        <v>0</v>
      </c>
      <c r="F400" s="11">
        <f t="shared" si="586"/>
        <v>0</v>
      </c>
      <c r="G400" s="11">
        <f t="shared" si="586"/>
        <v>0</v>
      </c>
      <c r="H400" s="11">
        <f t="shared" si="586"/>
        <v>0</v>
      </c>
      <c r="I400" s="11">
        <f t="shared" si="586"/>
        <v>0</v>
      </c>
      <c r="J400" s="11">
        <f t="shared" si="586"/>
        <v>3329400</v>
      </c>
      <c r="K400" s="11">
        <f t="shared" si="586"/>
        <v>0</v>
      </c>
      <c r="L400" s="11">
        <f t="shared" si="586"/>
        <v>0</v>
      </c>
      <c r="M400" s="11">
        <f t="shared" si="586"/>
        <v>0</v>
      </c>
      <c r="N400" s="11">
        <f t="shared" si="586"/>
        <v>3329400</v>
      </c>
      <c r="O400" s="11">
        <f t="shared" si="586"/>
        <v>-3329400</v>
      </c>
    </row>
    <row r="401" spans="1:15" x14ac:dyDescent="0.25">
      <c r="A401" s="7" t="s">
        <v>185</v>
      </c>
      <c r="B401" s="4" t="s">
        <v>186</v>
      </c>
      <c r="C401" s="23">
        <v>3266019.1</v>
      </c>
      <c r="D401" s="23">
        <v>0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3329400</v>
      </c>
      <c r="K401" s="23">
        <v>0</v>
      </c>
      <c r="L401" s="23">
        <v>0</v>
      </c>
      <c r="M401" s="23">
        <v>0</v>
      </c>
      <c r="N401" s="23">
        <f t="shared" ref="N401" si="587">+E401+F401+G401+H401+I401+J401+K401+L401+M401</f>
        <v>3329400</v>
      </c>
      <c r="O401" s="23">
        <f>+D401-N401</f>
        <v>-3329400</v>
      </c>
    </row>
    <row r="402" spans="1:15" s="3" customFormat="1" x14ac:dyDescent="0.25">
      <c r="A402" s="13" t="s">
        <v>247</v>
      </c>
      <c r="B402" s="6" t="s">
        <v>249</v>
      </c>
      <c r="C402" s="11">
        <f>+C403</f>
        <v>0</v>
      </c>
      <c r="D402" s="11">
        <f>+D403</f>
        <v>0</v>
      </c>
      <c r="E402" s="11">
        <f t="shared" ref="E402:O402" si="588">+E403</f>
        <v>0</v>
      </c>
      <c r="F402" s="11">
        <f t="shared" si="588"/>
        <v>0</v>
      </c>
      <c r="G402" s="11">
        <f t="shared" si="588"/>
        <v>0</v>
      </c>
      <c r="H402" s="11">
        <f t="shared" si="588"/>
        <v>0</v>
      </c>
      <c r="I402" s="11">
        <f t="shared" si="588"/>
        <v>0</v>
      </c>
      <c r="J402" s="11">
        <f t="shared" si="588"/>
        <v>0</v>
      </c>
      <c r="K402" s="11">
        <f t="shared" si="588"/>
        <v>0</v>
      </c>
      <c r="L402" s="11">
        <f t="shared" si="588"/>
        <v>0</v>
      </c>
      <c r="M402" s="11">
        <f t="shared" si="588"/>
        <v>0</v>
      </c>
      <c r="N402" s="11">
        <f t="shared" si="588"/>
        <v>0</v>
      </c>
      <c r="O402" s="11">
        <f t="shared" si="588"/>
        <v>0</v>
      </c>
    </row>
    <row r="403" spans="1:15" x14ac:dyDescent="0.25">
      <c r="A403" s="7" t="s">
        <v>248</v>
      </c>
      <c r="B403" s="5" t="s">
        <v>249</v>
      </c>
      <c r="C403" s="23">
        <v>0</v>
      </c>
      <c r="D403" s="23">
        <v>0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f t="shared" ref="N403" si="589">+E403+F403+G403+H403+I403+J403+K403+L403+M403</f>
        <v>0</v>
      </c>
      <c r="O403" s="23">
        <f>+D403-N403</f>
        <v>0</v>
      </c>
    </row>
    <row r="404" spans="1:15" s="3" customFormat="1" x14ac:dyDescent="0.25">
      <c r="A404" s="13">
        <v>5.6</v>
      </c>
      <c r="B404" s="3" t="s">
        <v>21</v>
      </c>
      <c r="C404" s="11">
        <f>+C405</f>
        <v>674000</v>
      </c>
      <c r="D404" s="11">
        <f>+D405</f>
        <v>680000</v>
      </c>
      <c r="E404" s="11">
        <f t="shared" ref="E404:O404" si="590">+E405</f>
        <v>0</v>
      </c>
      <c r="F404" s="11">
        <f t="shared" si="590"/>
        <v>0</v>
      </c>
      <c r="G404" s="11">
        <f t="shared" si="590"/>
        <v>0</v>
      </c>
      <c r="H404" s="11">
        <f t="shared" si="590"/>
        <v>0</v>
      </c>
      <c r="I404" s="11">
        <f t="shared" si="590"/>
        <v>0</v>
      </c>
      <c r="J404" s="11">
        <f t="shared" si="590"/>
        <v>0</v>
      </c>
      <c r="K404" s="11">
        <f t="shared" si="590"/>
        <v>0</v>
      </c>
      <c r="L404" s="11">
        <f t="shared" si="590"/>
        <v>0</v>
      </c>
      <c r="M404" s="11">
        <f t="shared" si="590"/>
        <v>0</v>
      </c>
      <c r="N404" s="11">
        <f t="shared" si="590"/>
        <v>0</v>
      </c>
      <c r="O404" s="11">
        <f t="shared" si="590"/>
        <v>680000</v>
      </c>
    </row>
    <row r="405" spans="1:15" x14ac:dyDescent="0.25">
      <c r="A405" s="7" t="s">
        <v>187</v>
      </c>
      <c r="B405" s="4" t="s">
        <v>190</v>
      </c>
      <c r="C405" s="23">
        <v>674000</v>
      </c>
      <c r="D405" s="23">
        <v>680000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f t="shared" ref="N405" si="591">+E405+F405+G405+H405+I405+J405+K405+L405+M405</f>
        <v>0</v>
      </c>
      <c r="O405" s="23">
        <f>+D405-N405</f>
        <v>680000</v>
      </c>
    </row>
    <row r="406" spans="1:15" x14ac:dyDescent="0.25">
      <c r="A406" s="13"/>
      <c r="B406" s="3"/>
      <c r="C406" s="23"/>
      <c r="D406" s="23"/>
    </row>
    <row r="407" spans="1:15" s="17" customFormat="1" ht="17.25" customHeight="1" x14ac:dyDescent="0.25">
      <c r="A407" s="39" t="s">
        <v>285</v>
      </c>
      <c r="B407" s="39"/>
      <c r="C407" s="33">
        <f>+C411</f>
        <v>0</v>
      </c>
      <c r="D407" s="33">
        <f>+D408+D411</f>
        <v>700000</v>
      </c>
      <c r="E407" s="33">
        <f t="shared" ref="E407:O407" si="592">+E408+E411</f>
        <v>0</v>
      </c>
      <c r="F407" s="33">
        <f t="shared" si="592"/>
        <v>0</v>
      </c>
      <c r="G407" s="33">
        <f t="shared" si="592"/>
        <v>612049</v>
      </c>
      <c r="H407" s="33">
        <f t="shared" si="592"/>
        <v>0</v>
      </c>
      <c r="I407" s="33">
        <f t="shared" si="592"/>
        <v>3750</v>
      </c>
      <c r="J407" s="33">
        <f>+J408+J411</f>
        <v>2.82</v>
      </c>
      <c r="K407" s="33">
        <f t="shared" si="592"/>
        <v>0</v>
      </c>
      <c r="L407" s="33">
        <f t="shared" si="592"/>
        <v>0</v>
      </c>
      <c r="M407" s="33">
        <f t="shared" si="592"/>
        <v>0</v>
      </c>
      <c r="N407" s="33">
        <f t="shared" si="592"/>
        <v>615801.81999999995</v>
      </c>
      <c r="O407" s="33">
        <f t="shared" si="592"/>
        <v>84198.18</v>
      </c>
    </row>
    <row r="408" spans="1:15" s="3" customFormat="1" x14ac:dyDescent="0.25">
      <c r="A408" s="10">
        <v>3</v>
      </c>
      <c r="B408" s="2" t="s">
        <v>10</v>
      </c>
      <c r="C408" s="11">
        <v>10600</v>
      </c>
      <c r="D408" s="11">
        <f>+D409</f>
        <v>0</v>
      </c>
      <c r="E408" s="11">
        <f t="shared" ref="E408:O409" si="593">+E409</f>
        <v>0</v>
      </c>
      <c r="F408" s="11">
        <f t="shared" si="593"/>
        <v>0</v>
      </c>
      <c r="G408" s="11">
        <f t="shared" si="593"/>
        <v>0</v>
      </c>
      <c r="H408" s="11">
        <f t="shared" si="593"/>
        <v>0</v>
      </c>
      <c r="I408" s="11">
        <f t="shared" si="593"/>
        <v>0</v>
      </c>
      <c r="J408" s="11">
        <f t="shared" si="593"/>
        <v>2.82</v>
      </c>
      <c r="K408" s="11">
        <f t="shared" si="593"/>
        <v>0</v>
      </c>
      <c r="L408" s="11">
        <f t="shared" si="593"/>
        <v>0</v>
      </c>
      <c r="M408" s="11">
        <f t="shared" si="593"/>
        <v>0</v>
      </c>
      <c r="N408" s="11">
        <f t="shared" si="593"/>
        <v>2.82</v>
      </c>
      <c r="O408" s="11">
        <f t="shared" si="593"/>
        <v>-2.82</v>
      </c>
    </row>
    <row r="409" spans="1:15" s="3" customFormat="1" x14ac:dyDescent="0.25">
      <c r="A409" s="10" t="s">
        <v>257</v>
      </c>
      <c r="B409" s="2" t="s">
        <v>275</v>
      </c>
      <c r="C409" s="11">
        <v>0</v>
      </c>
      <c r="D409" s="11">
        <f>+D410</f>
        <v>0</v>
      </c>
      <c r="E409" s="11">
        <f t="shared" si="593"/>
        <v>0</v>
      </c>
      <c r="F409" s="11">
        <f t="shared" si="593"/>
        <v>0</v>
      </c>
      <c r="G409" s="11">
        <f t="shared" si="593"/>
        <v>0</v>
      </c>
      <c r="H409" s="11">
        <f t="shared" si="593"/>
        <v>0</v>
      </c>
      <c r="I409" s="11">
        <f t="shared" si="593"/>
        <v>0</v>
      </c>
      <c r="J409" s="11">
        <f t="shared" si="593"/>
        <v>2.82</v>
      </c>
      <c r="K409" s="11">
        <f t="shared" si="593"/>
        <v>0</v>
      </c>
      <c r="L409" s="11">
        <f t="shared" si="593"/>
        <v>0</v>
      </c>
      <c r="M409" s="11">
        <f t="shared" si="593"/>
        <v>0</v>
      </c>
      <c r="N409" s="11">
        <f t="shared" si="593"/>
        <v>2.82</v>
      </c>
      <c r="O409" s="11">
        <f t="shared" si="593"/>
        <v>-2.82</v>
      </c>
    </row>
    <row r="410" spans="1:15" x14ac:dyDescent="0.25">
      <c r="A410" s="24" t="s">
        <v>135</v>
      </c>
      <c r="B410" s="8" t="s">
        <v>274</v>
      </c>
      <c r="C410" s="23">
        <v>0</v>
      </c>
      <c r="D410" s="23">
        <v>0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2.82</v>
      </c>
      <c r="K410" s="23">
        <v>0</v>
      </c>
      <c r="L410" s="23">
        <v>0</v>
      </c>
      <c r="M410" s="23">
        <v>0</v>
      </c>
      <c r="N410" s="23">
        <f>+E410+F410+G410+H410+I410+J410+K410+L410+M410</f>
        <v>2.82</v>
      </c>
      <c r="O410" s="23">
        <f>+D410-N410</f>
        <v>-2.82</v>
      </c>
    </row>
    <row r="411" spans="1:15" s="3" customFormat="1" ht="30" x14ac:dyDescent="0.25">
      <c r="A411" s="10" t="s">
        <v>312</v>
      </c>
      <c r="B411" s="2" t="s">
        <v>37</v>
      </c>
      <c r="C411" s="11">
        <f t="shared" ref="C411:O411" si="594">+C412</f>
        <v>0</v>
      </c>
      <c r="D411" s="11">
        <f t="shared" si="594"/>
        <v>700000</v>
      </c>
      <c r="E411" s="11">
        <f t="shared" si="594"/>
        <v>0</v>
      </c>
      <c r="F411" s="11">
        <f t="shared" si="594"/>
        <v>0</v>
      </c>
      <c r="G411" s="11">
        <f t="shared" si="594"/>
        <v>612049</v>
      </c>
      <c r="H411" s="11">
        <f t="shared" si="594"/>
        <v>0</v>
      </c>
      <c r="I411" s="11">
        <f t="shared" si="594"/>
        <v>3750</v>
      </c>
      <c r="J411" s="11">
        <f t="shared" si="594"/>
        <v>0</v>
      </c>
      <c r="K411" s="11">
        <f t="shared" si="594"/>
        <v>0</v>
      </c>
      <c r="L411" s="11">
        <f t="shared" si="594"/>
        <v>0</v>
      </c>
      <c r="M411" s="11">
        <f t="shared" si="594"/>
        <v>0</v>
      </c>
      <c r="N411" s="11">
        <f t="shared" si="594"/>
        <v>615799</v>
      </c>
      <c r="O411" s="11">
        <f t="shared" si="594"/>
        <v>84201</v>
      </c>
    </row>
    <row r="412" spans="1:15" s="3" customFormat="1" x14ac:dyDescent="0.25">
      <c r="A412" s="13">
        <v>4.4000000000000004</v>
      </c>
      <c r="B412" s="3" t="s">
        <v>17</v>
      </c>
      <c r="C412" s="11">
        <f t="shared" ref="C412:D412" si="595">+C413</f>
        <v>0</v>
      </c>
      <c r="D412" s="11">
        <f t="shared" si="595"/>
        <v>700000</v>
      </c>
      <c r="E412" s="11">
        <f t="shared" ref="E412:O412" si="596">+E413</f>
        <v>0</v>
      </c>
      <c r="F412" s="11">
        <f t="shared" si="596"/>
        <v>0</v>
      </c>
      <c r="G412" s="11">
        <f t="shared" si="596"/>
        <v>612049</v>
      </c>
      <c r="H412" s="11">
        <f t="shared" si="596"/>
        <v>0</v>
      </c>
      <c r="I412" s="11">
        <f t="shared" si="596"/>
        <v>3750</v>
      </c>
      <c r="J412" s="11">
        <f t="shared" si="596"/>
        <v>0</v>
      </c>
      <c r="K412" s="11">
        <f t="shared" si="596"/>
        <v>0</v>
      </c>
      <c r="L412" s="11">
        <f t="shared" si="596"/>
        <v>0</v>
      </c>
      <c r="M412" s="11">
        <f t="shared" si="596"/>
        <v>0</v>
      </c>
      <c r="N412" s="11">
        <f t="shared" si="596"/>
        <v>615799</v>
      </c>
      <c r="O412" s="11">
        <f t="shared" si="596"/>
        <v>84201</v>
      </c>
    </row>
    <row r="413" spans="1:15" x14ac:dyDescent="0.25">
      <c r="A413" s="7" t="s">
        <v>169</v>
      </c>
      <c r="B413" s="4" t="s">
        <v>212</v>
      </c>
      <c r="C413" s="23">
        <v>0</v>
      </c>
      <c r="D413" s="23">
        <v>700000</v>
      </c>
      <c r="E413" s="23">
        <v>0</v>
      </c>
      <c r="F413" s="23">
        <v>0</v>
      </c>
      <c r="G413" s="23">
        <v>612049</v>
      </c>
      <c r="H413" s="23">
        <v>0</v>
      </c>
      <c r="I413" s="23">
        <f>615799-612049</f>
        <v>3750</v>
      </c>
      <c r="J413" s="23">
        <v>0</v>
      </c>
      <c r="K413" s="23">
        <v>0</v>
      </c>
      <c r="L413" s="23">
        <v>0</v>
      </c>
      <c r="M413" s="23">
        <v>0</v>
      </c>
      <c r="N413" s="23">
        <f>+E413+F413+G413+H413+I413+J413+K413+L413+M413</f>
        <v>615799</v>
      </c>
      <c r="O413" s="23">
        <f>+D413-N413</f>
        <v>84201</v>
      </c>
    </row>
    <row r="414" spans="1:15" x14ac:dyDescent="0.25">
      <c r="A414" s="13"/>
      <c r="B414" s="3"/>
      <c r="C414" s="23"/>
      <c r="D414" s="23"/>
    </row>
    <row r="415" spans="1:15" s="17" customFormat="1" ht="17.25" customHeight="1" x14ac:dyDescent="0.25">
      <c r="A415" s="39" t="s">
        <v>313</v>
      </c>
      <c r="B415" s="39"/>
      <c r="C415" s="33">
        <f>+C416</f>
        <v>0</v>
      </c>
      <c r="D415" s="33">
        <f t="shared" ref="D415:O415" si="597">+D416</f>
        <v>0</v>
      </c>
      <c r="E415" s="33">
        <f t="shared" si="597"/>
        <v>0</v>
      </c>
      <c r="F415" s="33">
        <f t="shared" si="597"/>
        <v>0</v>
      </c>
      <c r="G415" s="33">
        <f t="shared" si="597"/>
        <v>0</v>
      </c>
      <c r="H415" s="33">
        <f t="shared" si="597"/>
        <v>0</v>
      </c>
      <c r="I415" s="33">
        <f t="shared" si="597"/>
        <v>0</v>
      </c>
      <c r="J415" s="33">
        <f t="shared" si="597"/>
        <v>91361.51</v>
      </c>
      <c r="K415" s="33">
        <f t="shared" si="597"/>
        <v>0</v>
      </c>
      <c r="L415" s="33">
        <f t="shared" si="597"/>
        <v>0</v>
      </c>
      <c r="M415" s="33">
        <f t="shared" si="597"/>
        <v>0</v>
      </c>
      <c r="N415" s="33">
        <f t="shared" si="597"/>
        <v>91361.51</v>
      </c>
      <c r="O415" s="33">
        <f t="shared" si="597"/>
        <v>-91361.51</v>
      </c>
    </row>
    <row r="416" spans="1:15" s="3" customFormat="1" ht="30" x14ac:dyDescent="0.25">
      <c r="A416" s="10" t="s">
        <v>312</v>
      </c>
      <c r="B416" s="2" t="s">
        <v>37</v>
      </c>
      <c r="C416" s="11">
        <f>+C417</f>
        <v>0</v>
      </c>
      <c r="D416" s="11">
        <f t="shared" ref="D416:O416" si="598">+D417</f>
        <v>0</v>
      </c>
      <c r="E416" s="11">
        <f t="shared" si="598"/>
        <v>0</v>
      </c>
      <c r="F416" s="11">
        <f t="shared" si="598"/>
        <v>0</v>
      </c>
      <c r="G416" s="11">
        <f t="shared" si="598"/>
        <v>0</v>
      </c>
      <c r="H416" s="11">
        <f t="shared" si="598"/>
        <v>0</v>
      </c>
      <c r="I416" s="11">
        <f t="shared" si="598"/>
        <v>0</v>
      </c>
      <c r="J416" s="11">
        <f t="shared" si="598"/>
        <v>91361.51</v>
      </c>
      <c r="K416" s="11">
        <f t="shared" si="598"/>
        <v>0</v>
      </c>
      <c r="L416" s="11">
        <f t="shared" si="598"/>
        <v>0</v>
      </c>
      <c r="M416" s="11">
        <f t="shared" si="598"/>
        <v>0</v>
      </c>
      <c r="N416" s="11">
        <f t="shared" si="598"/>
        <v>91361.51</v>
      </c>
      <c r="O416" s="11">
        <f t="shared" si="598"/>
        <v>-91361.51</v>
      </c>
    </row>
    <row r="417" spans="1:17" s="3" customFormat="1" x14ac:dyDescent="0.25">
      <c r="A417" s="13">
        <v>4.4000000000000004</v>
      </c>
      <c r="B417" s="3" t="s">
        <v>17</v>
      </c>
      <c r="C417" s="11">
        <f t="shared" ref="C417" si="599">+C418</f>
        <v>0</v>
      </c>
      <c r="D417" s="11">
        <f t="shared" ref="D417:O417" si="600">+D418</f>
        <v>0</v>
      </c>
      <c r="E417" s="11">
        <f t="shared" si="600"/>
        <v>0</v>
      </c>
      <c r="F417" s="11">
        <f t="shared" si="600"/>
        <v>0</v>
      </c>
      <c r="G417" s="11">
        <f t="shared" si="600"/>
        <v>0</v>
      </c>
      <c r="H417" s="11">
        <f t="shared" si="600"/>
        <v>0</v>
      </c>
      <c r="I417" s="11">
        <f t="shared" si="600"/>
        <v>0</v>
      </c>
      <c r="J417" s="11">
        <f t="shared" si="600"/>
        <v>91361.51</v>
      </c>
      <c r="K417" s="11">
        <f t="shared" si="600"/>
        <v>0</v>
      </c>
      <c r="L417" s="11">
        <f t="shared" si="600"/>
        <v>0</v>
      </c>
      <c r="M417" s="11">
        <f t="shared" si="600"/>
        <v>0</v>
      </c>
      <c r="N417" s="11">
        <f t="shared" si="600"/>
        <v>91361.51</v>
      </c>
      <c r="O417" s="11">
        <f t="shared" si="600"/>
        <v>-91361.51</v>
      </c>
    </row>
    <row r="418" spans="1:17" x14ac:dyDescent="0.25">
      <c r="A418" s="7" t="s">
        <v>169</v>
      </c>
      <c r="B418" s="4" t="s">
        <v>212</v>
      </c>
      <c r="C418" s="23">
        <v>0</v>
      </c>
      <c r="D418" s="23">
        <v>0</v>
      </c>
      <c r="E418" s="23">
        <v>0</v>
      </c>
      <c r="F418" s="23">
        <v>0</v>
      </c>
      <c r="G418" s="23">
        <v>0</v>
      </c>
      <c r="H418" s="23">
        <v>0</v>
      </c>
      <c r="I418" s="23">
        <v>0</v>
      </c>
      <c r="J418" s="23">
        <v>91361.51</v>
      </c>
      <c r="K418" s="23">
        <v>0</v>
      </c>
      <c r="L418" s="23">
        <v>0</v>
      </c>
      <c r="M418" s="23">
        <v>0</v>
      </c>
      <c r="N418" s="23">
        <f>+E418+F418+G418+H418+I418+J418+K418+L418+M418</f>
        <v>91361.51</v>
      </c>
      <c r="O418" s="23">
        <f>+D418-N418</f>
        <v>-91361.51</v>
      </c>
    </row>
    <row r="419" spans="1:17" x14ac:dyDescent="0.25">
      <c r="A419" s="13"/>
      <c r="B419" s="3"/>
      <c r="C419" s="23"/>
      <c r="D419" s="23"/>
    </row>
    <row r="420" spans="1:17" s="17" customFormat="1" ht="15.75" x14ac:dyDescent="0.25">
      <c r="A420" s="39" t="s">
        <v>292</v>
      </c>
      <c r="B420" s="39"/>
      <c r="C420" s="33">
        <f>+C426+C421</f>
        <v>11000000</v>
      </c>
      <c r="D420" s="33">
        <f>+D426+D421</f>
        <v>11000000</v>
      </c>
      <c r="E420" s="33">
        <f t="shared" ref="E420:O420" si="601">+E426+E421</f>
        <v>0</v>
      </c>
      <c r="F420" s="33">
        <f t="shared" si="601"/>
        <v>0</v>
      </c>
      <c r="G420" s="33">
        <f t="shared" si="601"/>
        <v>0</v>
      </c>
      <c r="H420" s="33">
        <f t="shared" si="601"/>
        <v>0</v>
      </c>
      <c r="I420" s="33">
        <f t="shared" si="601"/>
        <v>134320.25</v>
      </c>
      <c r="J420" s="33">
        <f t="shared" si="601"/>
        <v>293447.33</v>
      </c>
      <c r="K420" s="33">
        <f t="shared" si="601"/>
        <v>0</v>
      </c>
      <c r="L420" s="33">
        <f t="shared" si="601"/>
        <v>0</v>
      </c>
      <c r="M420" s="33">
        <f t="shared" si="601"/>
        <v>0</v>
      </c>
      <c r="N420" s="33">
        <f t="shared" si="601"/>
        <v>427767.58</v>
      </c>
      <c r="O420" s="33">
        <f t="shared" si="601"/>
        <v>10572232.42</v>
      </c>
    </row>
    <row r="421" spans="1:17" x14ac:dyDescent="0.25">
      <c r="A421" s="10">
        <v>1</v>
      </c>
      <c r="B421" s="2" t="s">
        <v>1</v>
      </c>
      <c r="C421" s="11">
        <f>+C422</f>
        <v>8589245.2799999993</v>
      </c>
      <c r="D421" s="11">
        <f>+D422</f>
        <v>8589245.2799999993</v>
      </c>
      <c r="E421" s="11">
        <f t="shared" ref="E421:O421" si="602">+E422</f>
        <v>0</v>
      </c>
      <c r="F421" s="11">
        <f t="shared" si="602"/>
        <v>0</v>
      </c>
      <c r="G421" s="11">
        <f t="shared" si="602"/>
        <v>0</v>
      </c>
      <c r="H421" s="11">
        <f t="shared" si="602"/>
        <v>0</v>
      </c>
      <c r="I421" s="11">
        <f t="shared" si="602"/>
        <v>0</v>
      </c>
      <c r="J421" s="11">
        <f t="shared" si="602"/>
        <v>0</v>
      </c>
      <c r="K421" s="11">
        <f t="shared" si="602"/>
        <v>0</v>
      </c>
      <c r="L421" s="11">
        <f t="shared" si="602"/>
        <v>0</v>
      </c>
      <c r="M421" s="11">
        <f t="shared" si="602"/>
        <v>0</v>
      </c>
      <c r="N421" s="11">
        <f t="shared" si="602"/>
        <v>0</v>
      </c>
      <c r="O421" s="11">
        <f t="shared" si="602"/>
        <v>8589245.2799999993</v>
      </c>
      <c r="Q421" s="12"/>
    </row>
    <row r="422" spans="1:17" s="3" customFormat="1" x14ac:dyDescent="0.25">
      <c r="A422" s="13">
        <v>1.3</v>
      </c>
      <c r="B422" s="3" t="s">
        <v>2</v>
      </c>
      <c r="C422" s="11">
        <f>+C423</f>
        <v>8589245.2799999993</v>
      </c>
      <c r="D422" s="11">
        <f>+D423</f>
        <v>8589245.2799999993</v>
      </c>
      <c r="E422" s="11">
        <f t="shared" ref="E422:O422" si="603">+E423</f>
        <v>0</v>
      </c>
      <c r="F422" s="11">
        <f t="shared" si="603"/>
        <v>0</v>
      </c>
      <c r="G422" s="11">
        <f t="shared" si="603"/>
        <v>0</v>
      </c>
      <c r="H422" s="11">
        <f t="shared" si="603"/>
        <v>0</v>
      </c>
      <c r="I422" s="11">
        <f t="shared" si="603"/>
        <v>0</v>
      </c>
      <c r="J422" s="11">
        <f t="shared" si="603"/>
        <v>0</v>
      </c>
      <c r="K422" s="11">
        <f t="shared" si="603"/>
        <v>0</v>
      </c>
      <c r="L422" s="11">
        <f t="shared" si="603"/>
        <v>0</v>
      </c>
      <c r="M422" s="11">
        <f t="shared" si="603"/>
        <v>0</v>
      </c>
      <c r="N422" s="11">
        <f t="shared" si="603"/>
        <v>0</v>
      </c>
      <c r="O422" s="11">
        <f t="shared" si="603"/>
        <v>8589245.2799999993</v>
      </c>
    </row>
    <row r="423" spans="1:17" s="3" customFormat="1" ht="30" x14ac:dyDescent="0.25">
      <c r="A423" s="9" t="s">
        <v>60</v>
      </c>
      <c r="B423" s="3" t="s">
        <v>61</v>
      </c>
      <c r="C423" s="11">
        <f>+C424+C425</f>
        <v>8589245.2799999993</v>
      </c>
      <c r="D423" s="11">
        <f>+D424+D425</f>
        <v>8589245.2799999993</v>
      </c>
      <c r="E423" s="11">
        <f t="shared" ref="E423:O423" si="604">+E424+E425</f>
        <v>0</v>
      </c>
      <c r="F423" s="11">
        <f t="shared" ref="F423:G423" si="605">+F424+F425</f>
        <v>0</v>
      </c>
      <c r="G423" s="11">
        <f t="shared" si="605"/>
        <v>0</v>
      </c>
      <c r="H423" s="11">
        <f t="shared" ref="H423:I423" si="606">+H424+H425</f>
        <v>0</v>
      </c>
      <c r="I423" s="11">
        <f t="shared" si="606"/>
        <v>0</v>
      </c>
      <c r="J423" s="11">
        <f t="shared" ref="J423:L423" si="607">+J424+J425</f>
        <v>0</v>
      </c>
      <c r="K423" s="11">
        <f t="shared" ref="K423" si="608">+K424+K425</f>
        <v>0</v>
      </c>
      <c r="L423" s="11">
        <f t="shared" si="607"/>
        <v>0</v>
      </c>
      <c r="M423" s="11">
        <f t="shared" ref="M423" si="609">+M424+M425</f>
        <v>0</v>
      </c>
      <c r="N423" s="11">
        <f t="shared" si="604"/>
        <v>0</v>
      </c>
      <c r="O423" s="11">
        <f t="shared" si="604"/>
        <v>8589245.2799999993</v>
      </c>
    </row>
    <row r="424" spans="1:17" x14ac:dyDescent="0.25">
      <c r="A424" s="7" t="s">
        <v>64</v>
      </c>
      <c r="B424" s="4" t="s">
        <v>62</v>
      </c>
      <c r="C424" s="23">
        <v>0</v>
      </c>
      <c r="D424" s="23">
        <v>0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f t="shared" ref="N424:N425" si="610">+E424+F424+G424+H424+I424+J424+K424+L424+M424</f>
        <v>0</v>
      </c>
      <c r="O424" s="23">
        <f>+D424-N424</f>
        <v>0</v>
      </c>
    </row>
    <row r="425" spans="1:17" x14ac:dyDescent="0.25">
      <c r="A425" s="7" t="s">
        <v>65</v>
      </c>
      <c r="B425" s="4" t="s">
        <v>63</v>
      </c>
      <c r="C425" s="23">
        <v>8589245.2799999993</v>
      </c>
      <c r="D425" s="23">
        <v>8589245.2799999993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f t="shared" si="610"/>
        <v>0</v>
      </c>
      <c r="O425" s="23">
        <f>+D425-N425</f>
        <v>8589245.2799999993</v>
      </c>
    </row>
    <row r="426" spans="1:17" s="3" customFormat="1" x14ac:dyDescent="0.25">
      <c r="A426" s="10">
        <v>3</v>
      </c>
      <c r="B426" s="2" t="s">
        <v>10</v>
      </c>
      <c r="C426" s="11">
        <f>+C427+C429+C431</f>
        <v>2410754.7200000002</v>
      </c>
      <c r="D426" s="11">
        <f>+D427+D429+D431</f>
        <v>2410754.7200000002</v>
      </c>
      <c r="E426" s="11">
        <f t="shared" ref="E426:O426" si="611">+E427+E429+E431</f>
        <v>0</v>
      </c>
      <c r="F426" s="11">
        <f t="shared" si="611"/>
        <v>0</v>
      </c>
      <c r="G426" s="11">
        <f t="shared" si="611"/>
        <v>0</v>
      </c>
      <c r="H426" s="11">
        <f t="shared" si="611"/>
        <v>0</v>
      </c>
      <c r="I426" s="11">
        <f t="shared" si="611"/>
        <v>134320.25</v>
      </c>
      <c r="J426" s="11">
        <f t="shared" si="611"/>
        <v>293447.33</v>
      </c>
      <c r="K426" s="11">
        <f t="shared" si="611"/>
        <v>0</v>
      </c>
      <c r="L426" s="11">
        <f t="shared" si="611"/>
        <v>0</v>
      </c>
      <c r="M426" s="11">
        <f t="shared" si="611"/>
        <v>0</v>
      </c>
      <c r="N426" s="11">
        <f t="shared" si="611"/>
        <v>427767.58</v>
      </c>
      <c r="O426" s="11">
        <f t="shared" si="611"/>
        <v>1982987.14</v>
      </c>
    </row>
    <row r="427" spans="1:17" s="3" customFormat="1" ht="30" x14ac:dyDescent="0.25">
      <c r="A427" s="13">
        <v>3.3</v>
      </c>
      <c r="B427" s="3" t="s">
        <v>33</v>
      </c>
      <c r="C427" s="11">
        <f>+C428</f>
        <v>410514.02</v>
      </c>
      <c r="D427" s="11">
        <f>+D428</f>
        <v>410514.02</v>
      </c>
      <c r="E427" s="11">
        <f t="shared" ref="E427:O427" si="612">+E428</f>
        <v>0</v>
      </c>
      <c r="F427" s="11">
        <f t="shared" si="612"/>
        <v>0</v>
      </c>
      <c r="G427" s="11">
        <f t="shared" si="612"/>
        <v>0</v>
      </c>
      <c r="H427" s="11">
        <f t="shared" si="612"/>
        <v>0</v>
      </c>
      <c r="I427" s="11">
        <f t="shared" si="612"/>
        <v>134320.25</v>
      </c>
      <c r="J427" s="11">
        <f t="shared" si="612"/>
        <v>293447.33</v>
      </c>
      <c r="K427" s="11">
        <f t="shared" si="612"/>
        <v>0</v>
      </c>
      <c r="L427" s="11">
        <f t="shared" si="612"/>
        <v>0</v>
      </c>
      <c r="M427" s="11">
        <f t="shared" si="612"/>
        <v>0</v>
      </c>
      <c r="N427" s="11">
        <f t="shared" si="612"/>
        <v>427767.58</v>
      </c>
      <c r="O427" s="11">
        <f t="shared" si="612"/>
        <v>-17253.559999999998</v>
      </c>
    </row>
    <row r="428" spans="1:17" ht="30" x14ac:dyDescent="0.25">
      <c r="A428" s="7" t="s">
        <v>127</v>
      </c>
      <c r="B428" s="4" t="s">
        <v>134</v>
      </c>
      <c r="C428" s="23">
        <v>410514.02</v>
      </c>
      <c r="D428" s="23">
        <v>410514.02</v>
      </c>
      <c r="E428" s="23">
        <v>0</v>
      </c>
      <c r="F428" s="23">
        <v>0</v>
      </c>
      <c r="G428" s="23">
        <v>0</v>
      </c>
      <c r="H428" s="23">
        <v>0</v>
      </c>
      <c r="I428" s="23">
        <v>134320.25</v>
      </c>
      <c r="J428" s="23">
        <f>427767.58-134320.25</f>
        <v>293447.33</v>
      </c>
      <c r="K428" s="23">
        <v>0</v>
      </c>
      <c r="L428" s="23">
        <v>0</v>
      </c>
      <c r="M428" s="23">
        <v>0</v>
      </c>
      <c r="N428" s="23">
        <f t="shared" ref="N428" si="613">+E428+F428+G428+H428+I428+J428+K428+L428+M428</f>
        <v>427767.58</v>
      </c>
      <c r="O428" s="23">
        <f>+D428-N428</f>
        <v>-17253.559999999998</v>
      </c>
    </row>
    <row r="429" spans="1:17" s="3" customFormat="1" x14ac:dyDescent="0.25">
      <c r="A429" s="13" t="s">
        <v>257</v>
      </c>
      <c r="B429" s="6" t="s">
        <v>34</v>
      </c>
      <c r="C429" s="11">
        <f>+C430</f>
        <v>240.7</v>
      </c>
      <c r="D429" s="11">
        <f>+D430</f>
        <v>240.7</v>
      </c>
      <c r="E429" s="11">
        <f t="shared" ref="E429:O429" si="614">+E430</f>
        <v>0</v>
      </c>
      <c r="F429" s="11">
        <f t="shared" si="614"/>
        <v>0</v>
      </c>
      <c r="G429" s="11">
        <f t="shared" si="614"/>
        <v>0</v>
      </c>
      <c r="H429" s="11">
        <f t="shared" si="614"/>
        <v>0</v>
      </c>
      <c r="I429" s="11">
        <f t="shared" si="614"/>
        <v>0</v>
      </c>
      <c r="J429" s="11">
        <f t="shared" si="614"/>
        <v>0</v>
      </c>
      <c r="K429" s="11">
        <f t="shared" si="614"/>
        <v>0</v>
      </c>
      <c r="L429" s="11">
        <f t="shared" si="614"/>
        <v>0</v>
      </c>
      <c r="M429" s="11">
        <f t="shared" si="614"/>
        <v>0</v>
      </c>
      <c r="N429" s="11">
        <f t="shared" si="614"/>
        <v>0</v>
      </c>
      <c r="O429" s="11">
        <f t="shared" si="614"/>
        <v>240.7</v>
      </c>
    </row>
    <row r="430" spans="1:17" x14ac:dyDescent="0.25">
      <c r="A430" s="7" t="s">
        <v>135</v>
      </c>
      <c r="B430" s="5" t="s">
        <v>136</v>
      </c>
      <c r="C430" s="23">
        <v>240.7</v>
      </c>
      <c r="D430" s="23">
        <v>240.7</v>
      </c>
      <c r="E430" s="23">
        <v>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f t="shared" ref="N430" si="615">+E430+F430+G430+H430+I430+J430+K430+L430+M430</f>
        <v>0</v>
      </c>
      <c r="O430" s="23">
        <f>+D430-N430</f>
        <v>240.7</v>
      </c>
    </row>
    <row r="431" spans="1:17" s="3" customFormat="1" x14ac:dyDescent="0.25">
      <c r="A431" s="13" t="s">
        <v>258</v>
      </c>
      <c r="B431" s="6" t="s">
        <v>14</v>
      </c>
      <c r="C431" s="11">
        <f>+C432</f>
        <v>2000000</v>
      </c>
      <c r="D431" s="11">
        <f>+D432</f>
        <v>2000000</v>
      </c>
      <c r="E431" s="11">
        <f t="shared" ref="E431:O431" si="616">+E432</f>
        <v>0</v>
      </c>
      <c r="F431" s="11">
        <f t="shared" si="616"/>
        <v>0</v>
      </c>
      <c r="G431" s="11">
        <f t="shared" si="616"/>
        <v>0</v>
      </c>
      <c r="H431" s="11">
        <f t="shared" si="616"/>
        <v>0</v>
      </c>
      <c r="I431" s="11">
        <f t="shared" si="616"/>
        <v>0</v>
      </c>
      <c r="J431" s="11">
        <f t="shared" si="616"/>
        <v>0</v>
      </c>
      <c r="K431" s="11">
        <f t="shared" si="616"/>
        <v>0</v>
      </c>
      <c r="L431" s="11">
        <f t="shared" si="616"/>
        <v>0</v>
      </c>
      <c r="M431" s="11">
        <f t="shared" si="616"/>
        <v>0</v>
      </c>
      <c r="N431" s="11">
        <f t="shared" si="616"/>
        <v>0</v>
      </c>
      <c r="O431" s="11">
        <f t="shared" si="616"/>
        <v>2000000</v>
      </c>
    </row>
    <row r="432" spans="1:17" x14ac:dyDescent="0.25">
      <c r="A432" s="7" t="s">
        <v>152</v>
      </c>
      <c r="B432" s="5" t="s">
        <v>155</v>
      </c>
      <c r="C432" s="23">
        <v>2000000</v>
      </c>
      <c r="D432" s="23">
        <v>2000000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f t="shared" ref="N432" si="617">+E432+F432+G432+H432+I432+J432+K432+L432+M432</f>
        <v>0</v>
      </c>
      <c r="O432" s="23">
        <f>+D432-N432</f>
        <v>2000000</v>
      </c>
    </row>
    <row r="433" spans="1:15" x14ac:dyDescent="0.25">
      <c r="A433" s="7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s="17" customFormat="1" ht="15.75" x14ac:dyDescent="0.25">
      <c r="A434" s="39" t="s">
        <v>295</v>
      </c>
      <c r="B434" s="39"/>
      <c r="C434" s="33">
        <f>+C435</f>
        <v>0</v>
      </c>
      <c r="D434" s="33">
        <f>+D435</f>
        <v>2000000</v>
      </c>
      <c r="E434" s="33">
        <f t="shared" ref="E434:O434" si="618">+E435</f>
        <v>0</v>
      </c>
      <c r="F434" s="33">
        <f t="shared" si="618"/>
        <v>0</v>
      </c>
      <c r="G434" s="33">
        <f t="shared" si="618"/>
        <v>0</v>
      </c>
      <c r="H434" s="33">
        <f t="shared" si="618"/>
        <v>0</v>
      </c>
      <c r="I434" s="33">
        <f t="shared" si="618"/>
        <v>153700</v>
      </c>
      <c r="J434" s="33">
        <f t="shared" si="618"/>
        <v>0</v>
      </c>
      <c r="K434" s="33">
        <f t="shared" si="618"/>
        <v>0</v>
      </c>
      <c r="L434" s="33">
        <f t="shared" si="618"/>
        <v>0</v>
      </c>
      <c r="M434" s="33">
        <f t="shared" si="618"/>
        <v>0</v>
      </c>
      <c r="N434" s="33">
        <f t="shared" si="618"/>
        <v>153700</v>
      </c>
      <c r="O434" s="33">
        <f t="shared" si="618"/>
        <v>1846300</v>
      </c>
    </row>
    <row r="435" spans="1:15" x14ac:dyDescent="0.25">
      <c r="A435" s="10">
        <v>1</v>
      </c>
      <c r="B435" s="2" t="s">
        <v>1</v>
      </c>
      <c r="C435" s="11">
        <f>+C436+C442+C448+C439</f>
        <v>0</v>
      </c>
      <c r="D435" s="11">
        <f>+D436+D442+D448+D439</f>
        <v>2000000</v>
      </c>
      <c r="E435" s="11">
        <f t="shared" ref="E435:O435" si="619">+E436+E442+E448+E439</f>
        <v>0</v>
      </c>
      <c r="F435" s="11">
        <f t="shared" ref="F435:G435" si="620">+F436+F442+F448+F439</f>
        <v>0</v>
      </c>
      <c r="G435" s="11">
        <f t="shared" si="620"/>
        <v>0</v>
      </c>
      <c r="H435" s="11">
        <f t="shared" ref="H435:I435" si="621">+H436+H442+H448+H439</f>
        <v>0</v>
      </c>
      <c r="I435" s="11">
        <f t="shared" si="621"/>
        <v>153700</v>
      </c>
      <c r="J435" s="11">
        <f t="shared" ref="J435:L435" si="622">+J436+J442+J448+J439</f>
        <v>0</v>
      </c>
      <c r="K435" s="11">
        <f t="shared" ref="K435" si="623">+K436+K442+K448+K439</f>
        <v>0</v>
      </c>
      <c r="L435" s="11">
        <f t="shared" si="622"/>
        <v>0</v>
      </c>
      <c r="M435" s="11">
        <f t="shared" ref="M435" si="624">+M436+M442+M448+M439</f>
        <v>0</v>
      </c>
      <c r="N435" s="11">
        <f t="shared" si="619"/>
        <v>153700</v>
      </c>
      <c r="O435" s="11">
        <f t="shared" si="619"/>
        <v>1846300</v>
      </c>
    </row>
    <row r="436" spans="1:15" s="3" customFormat="1" ht="30" x14ac:dyDescent="0.25">
      <c r="A436" s="13">
        <v>1.1000000000000001</v>
      </c>
      <c r="B436" s="3" t="s">
        <v>27</v>
      </c>
      <c r="C436" s="11">
        <f t="shared" ref="C436:M436" si="625">+C437+C438</f>
        <v>0</v>
      </c>
      <c r="D436" s="11">
        <f t="shared" ref="D436" si="626">+D437+D438</f>
        <v>1500000</v>
      </c>
      <c r="E436" s="11">
        <f t="shared" si="625"/>
        <v>0</v>
      </c>
      <c r="F436" s="11">
        <f t="shared" si="625"/>
        <v>0</v>
      </c>
      <c r="G436" s="11">
        <f t="shared" si="625"/>
        <v>0</v>
      </c>
      <c r="H436" s="11">
        <f t="shared" si="625"/>
        <v>0</v>
      </c>
      <c r="I436" s="11">
        <f t="shared" si="625"/>
        <v>0</v>
      </c>
      <c r="J436" s="11">
        <f t="shared" si="625"/>
        <v>0</v>
      </c>
      <c r="K436" s="11">
        <f t="shared" si="625"/>
        <v>0</v>
      </c>
      <c r="L436" s="11">
        <f t="shared" si="625"/>
        <v>0</v>
      </c>
      <c r="M436" s="11">
        <f t="shared" si="625"/>
        <v>0</v>
      </c>
      <c r="N436" s="11">
        <f t="shared" ref="N436:O436" si="627">+N437+N438</f>
        <v>0</v>
      </c>
      <c r="O436" s="11">
        <f t="shared" si="627"/>
        <v>1500000</v>
      </c>
    </row>
    <row r="437" spans="1:15" x14ac:dyDescent="0.25">
      <c r="A437" s="7" t="s">
        <v>53</v>
      </c>
      <c r="B437" s="4" t="s">
        <v>54</v>
      </c>
      <c r="C437" s="23">
        <v>0</v>
      </c>
      <c r="D437" s="23">
        <v>0</v>
      </c>
      <c r="E437" s="23">
        <v>0</v>
      </c>
      <c r="F437" s="23">
        <v>0</v>
      </c>
      <c r="G437" s="23"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f t="shared" ref="N437:N438" si="628">+E437+F437+G437+H437+I437+J437+K437+L437+M437</f>
        <v>0</v>
      </c>
      <c r="O437" s="23">
        <f t="shared" ref="O437:O438" si="629">+D437-N437</f>
        <v>0</v>
      </c>
    </row>
    <row r="438" spans="1:15" x14ac:dyDescent="0.25">
      <c r="A438" s="7" t="s">
        <v>55</v>
      </c>
      <c r="B438" s="4" t="s">
        <v>56</v>
      </c>
      <c r="C438" s="23">
        <v>0</v>
      </c>
      <c r="D438" s="23">
        <v>1500000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f t="shared" si="628"/>
        <v>0</v>
      </c>
      <c r="O438" s="23">
        <f t="shared" si="629"/>
        <v>1500000</v>
      </c>
    </row>
    <row r="439" spans="1:15" s="3" customFormat="1" x14ac:dyDescent="0.25">
      <c r="A439" s="13">
        <v>1.2</v>
      </c>
      <c r="B439" s="3" t="s">
        <v>28</v>
      </c>
      <c r="C439" s="11">
        <f t="shared" ref="C439:M439" si="630">+C441+C440</f>
        <v>0</v>
      </c>
      <c r="D439" s="11">
        <f t="shared" ref="D439" si="631">+D441+D440</f>
        <v>500000</v>
      </c>
      <c r="E439" s="11">
        <f t="shared" si="630"/>
        <v>0</v>
      </c>
      <c r="F439" s="11">
        <f t="shared" si="630"/>
        <v>0</v>
      </c>
      <c r="G439" s="11">
        <f t="shared" si="630"/>
        <v>0</v>
      </c>
      <c r="H439" s="11">
        <f t="shared" si="630"/>
        <v>0</v>
      </c>
      <c r="I439" s="11">
        <f t="shared" si="630"/>
        <v>153409</v>
      </c>
      <c r="J439" s="11">
        <f t="shared" si="630"/>
        <v>0</v>
      </c>
      <c r="K439" s="11">
        <f t="shared" si="630"/>
        <v>0</v>
      </c>
      <c r="L439" s="11">
        <f t="shared" si="630"/>
        <v>0</v>
      </c>
      <c r="M439" s="11">
        <f t="shared" si="630"/>
        <v>0</v>
      </c>
      <c r="N439" s="11">
        <f t="shared" ref="N439:O439" si="632">+N441+N440</f>
        <v>153409</v>
      </c>
      <c r="O439" s="11">
        <f t="shared" si="632"/>
        <v>346591</v>
      </c>
    </row>
    <row r="440" spans="1:15" x14ac:dyDescent="0.25">
      <c r="A440" s="7" t="s">
        <v>57</v>
      </c>
      <c r="B440" s="4" t="s">
        <v>217</v>
      </c>
      <c r="C440" s="23">
        <v>0</v>
      </c>
      <c r="D440" s="23">
        <v>0</v>
      </c>
      <c r="E440" s="23">
        <v>0</v>
      </c>
      <c r="F440" s="23">
        <v>0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f t="shared" ref="N440:N441" si="633">+E440+F440+G440+H440+I440+J440+K440+L440+M440</f>
        <v>0</v>
      </c>
      <c r="O440" s="23">
        <f t="shared" ref="O440:O441" si="634">+D440-N440</f>
        <v>0</v>
      </c>
    </row>
    <row r="441" spans="1:15" x14ac:dyDescent="0.25">
      <c r="A441" s="7" t="s">
        <v>58</v>
      </c>
      <c r="B441" s="4" t="s">
        <v>59</v>
      </c>
      <c r="C441" s="23">
        <v>0</v>
      </c>
      <c r="D441" s="23">
        <v>500000</v>
      </c>
      <c r="E441" s="23">
        <v>0</v>
      </c>
      <c r="F441" s="23">
        <v>0</v>
      </c>
      <c r="G441" s="23">
        <v>0</v>
      </c>
      <c r="H441" s="23">
        <v>0</v>
      </c>
      <c r="I441" s="23">
        <v>153409</v>
      </c>
      <c r="J441" s="23">
        <v>0</v>
      </c>
      <c r="K441" s="23">
        <v>0</v>
      </c>
      <c r="L441" s="23">
        <v>0</v>
      </c>
      <c r="M441" s="23">
        <v>0</v>
      </c>
      <c r="N441" s="23">
        <f t="shared" si="633"/>
        <v>153409</v>
      </c>
      <c r="O441" s="23">
        <f t="shared" si="634"/>
        <v>346591</v>
      </c>
    </row>
    <row r="442" spans="1:15" s="3" customFormat="1" x14ac:dyDescent="0.25">
      <c r="A442" s="13">
        <v>1.3</v>
      </c>
      <c r="B442" s="3" t="s">
        <v>2</v>
      </c>
      <c r="C442" s="11">
        <f t="shared" ref="C442:M442" si="635">+C443+C446+C447</f>
        <v>0</v>
      </c>
      <c r="D442" s="11">
        <f t="shared" ref="D442" si="636">+D443+D446+D447</f>
        <v>0</v>
      </c>
      <c r="E442" s="11">
        <f t="shared" si="635"/>
        <v>0</v>
      </c>
      <c r="F442" s="11">
        <f t="shared" si="635"/>
        <v>0</v>
      </c>
      <c r="G442" s="11">
        <f t="shared" si="635"/>
        <v>0</v>
      </c>
      <c r="H442" s="11">
        <f t="shared" si="635"/>
        <v>0</v>
      </c>
      <c r="I442" s="11">
        <f t="shared" si="635"/>
        <v>291</v>
      </c>
      <c r="J442" s="11">
        <f t="shared" si="635"/>
        <v>0</v>
      </c>
      <c r="K442" s="11">
        <f t="shared" si="635"/>
        <v>0</v>
      </c>
      <c r="L442" s="11">
        <f t="shared" si="635"/>
        <v>0</v>
      </c>
      <c r="M442" s="11">
        <f t="shared" si="635"/>
        <v>0</v>
      </c>
      <c r="N442" s="11">
        <f t="shared" ref="N442:O442" si="637">+N443+N446+N447</f>
        <v>291</v>
      </c>
      <c r="O442" s="11">
        <f t="shared" si="637"/>
        <v>-291</v>
      </c>
    </row>
    <row r="443" spans="1:15" s="3" customFormat="1" ht="30" x14ac:dyDescent="0.25">
      <c r="A443" s="9" t="s">
        <v>60</v>
      </c>
      <c r="B443" s="3" t="s">
        <v>61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f t="shared" ref="N443:O443" si="638">+N444+N445</f>
        <v>0</v>
      </c>
      <c r="O443" s="11">
        <f t="shared" si="638"/>
        <v>0</v>
      </c>
    </row>
    <row r="444" spans="1:15" x14ac:dyDescent="0.25">
      <c r="A444" s="7" t="s">
        <v>64</v>
      </c>
      <c r="B444" s="4" t="s">
        <v>62</v>
      </c>
      <c r="C444" s="23">
        <v>0</v>
      </c>
      <c r="D444" s="23">
        <v>0</v>
      </c>
      <c r="E444" s="23">
        <v>0</v>
      </c>
      <c r="F444" s="23">
        <v>0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f t="shared" ref="N444:N447" si="639">+E444+F444+G444+H444+I444+J444+K444+L444+M444</f>
        <v>0</v>
      </c>
      <c r="O444" s="23">
        <f t="shared" ref="O444:O447" si="640">+D444-N444</f>
        <v>0</v>
      </c>
    </row>
    <row r="445" spans="1:15" x14ac:dyDescent="0.25">
      <c r="A445" s="7" t="s">
        <v>65</v>
      </c>
      <c r="B445" s="4" t="s">
        <v>63</v>
      </c>
      <c r="C445" s="23">
        <v>0</v>
      </c>
      <c r="D445" s="23">
        <v>0</v>
      </c>
      <c r="E445" s="23">
        <v>0</v>
      </c>
      <c r="F445" s="23">
        <v>0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f t="shared" si="639"/>
        <v>0</v>
      </c>
      <c r="O445" s="23">
        <f t="shared" si="640"/>
        <v>0</v>
      </c>
    </row>
    <row r="446" spans="1:15" x14ac:dyDescent="0.25">
      <c r="A446" s="7" t="s">
        <v>66</v>
      </c>
      <c r="B446" s="4" t="s">
        <v>209</v>
      </c>
      <c r="C446" s="23">
        <v>0</v>
      </c>
      <c r="D446" s="23">
        <v>0</v>
      </c>
      <c r="E446" s="23">
        <v>0</v>
      </c>
      <c r="F446" s="23">
        <v>0</v>
      </c>
      <c r="G446" s="23">
        <v>0</v>
      </c>
      <c r="H446" s="23">
        <v>0</v>
      </c>
      <c r="I446" s="23">
        <v>291</v>
      </c>
      <c r="J446" s="23">
        <v>0</v>
      </c>
      <c r="K446" s="23">
        <v>0</v>
      </c>
      <c r="L446" s="23">
        <v>0</v>
      </c>
      <c r="M446" s="23">
        <v>0</v>
      </c>
      <c r="N446" s="23">
        <f t="shared" si="639"/>
        <v>291</v>
      </c>
      <c r="O446" s="23">
        <f t="shared" si="640"/>
        <v>-291</v>
      </c>
    </row>
    <row r="447" spans="1:15" x14ac:dyDescent="0.25">
      <c r="A447" s="7" t="s">
        <v>68</v>
      </c>
      <c r="B447" s="4" t="s">
        <v>234</v>
      </c>
      <c r="C447" s="23">
        <v>0</v>
      </c>
      <c r="D447" s="23">
        <v>0</v>
      </c>
      <c r="E447" s="23">
        <v>0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f t="shared" si="639"/>
        <v>0</v>
      </c>
      <c r="O447" s="23">
        <f t="shared" si="640"/>
        <v>0</v>
      </c>
    </row>
    <row r="448" spans="1:15" s="3" customFormat="1" x14ac:dyDescent="0.25">
      <c r="A448" s="13">
        <v>1.5</v>
      </c>
      <c r="B448" s="3" t="s">
        <v>4</v>
      </c>
      <c r="C448" s="11">
        <f t="shared" ref="C448:M448" si="641">+C449</f>
        <v>0</v>
      </c>
      <c r="D448" s="11">
        <f t="shared" si="641"/>
        <v>0</v>
      </c>
      <c r="E448" s="11">
        <f t="shared" si="641"/>
        <v>0</v>
      </c>
      <c r="F448" s="11">
        <f t="shared" si="641"/>
        <v>0</v>
      </c>
      <c r="G448" s="11">
        <f t="shared" si="641"/>
        <v>0</v>
      </c>
      <c r="H448" s="11">
        <f t="shared" si="641"/>
        <v>0</v>
      </c>
      <c r="I448" s="11">
        <f t="shared" si="641"/>
        <v>0</v>
      </c>
      <c r="J448" s="11">
        <f t="shared" si="641"/>
        <v>0</v>
      </c>
      <c r="K448" s="11">
        <f t="shared" si="641"/>
        <v>0</v>
      </c>
      <c r="L448" s="11">
        <f t="shared" si="641"/>
        <v>0</v>
      </c>
      <c r="M448" s="11">
        <f t="shared" si="641"/>
        <v>0</v>
      </c>
      <c r="N448" s="11">
        <f t="shared" ref="N448:O448" si="642">+N449</f>
        <v>0</v>
      </c>
      <c r="O448" s="11">
        <f t="shared" si="642"/>
        <v>0</v>
      </c>
    </row>
    <row r="449" spans="1:15" x14ac:dyDescent="0.25">
      <c r="A449" s="7" t="s">
        <v>74</v>
      </c>
      <c r="B449" s="4" t="s">
        <v>4</v>
      </c>
      <c r="C449" s="23">
        <v>0</v>
      </c>
      <c r="D449" s="23">
        <v>0</v>
      </c>
      <c r="E449" s="23">
        <v>0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f t="shared" ref="N449" si="643">+E449+F449+G449+H449+I449+J449+K449+L449+M449</f>
        <v>0</v>
      </c>
      <c r="O449" s="23">
        <f>+D449-N449</f>
        <v>0</v>
      </c>
    </row>
    <row r="450" spans="1:15" ht="14.25" customHeight="1" x14ac:dyDescent="0.25">
      <c r="A450" s="7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x14ac:dyDescent="0.25">
      <c r="A451" s="13"/>
      <c r="B451" s="3" t="s">
        <v>48</v>
      </c>
      <c r="C451" s="15">
        <f>+C6+C122+C155+C188+C262+C270+C275+C293+C300+C349+C358+C420+C377+C407+C434+C415</f>
        <v>451937423</v>
      </c>
      <c r="D451" s="15">
        <f t="shared" ref="D451:O451" si="644">+D6+D122+D155+D188+D262+D270+D275+D293+D300+D349+D358+D420+D377+D407+D434+D415</f>
        <v>454178735.19999999</v>
      </c>
      <c r="E451" s="15">
        <f t="shared" si="644"/>
        <v>28871068.560000002</v>
      </c>
      <c r="F451" s="15">
        <f t="shared" si="644"/>
        <v>39882370.93</v>
      </c>
      <c r="G451" s="15">
        <f t="shared" si="644"/>
        <v>41571915.93</v>
      </c>
      <c r="H451" s="15">
        <f t="shared" si="644"/>
        <v>29396789.940000001</v>
      </c>
      <c r="I451" s="15">
        <f t="shared" si="644"/>
        <v>26315529.070000004</v>
      </c>
      <c r="J451" s="15">
        <f t="shared" si="644"/>
        <v>34860570.779999994</v>
      </c>
      <c r="K451" s="15">
        <f t="shared" si="644"/>
        <v>0</v>
      </c>
      <c r="L451" s="15">
        <f t="shared" si="644"/>
        <v>0</v>
      </c>
      <c r="M451" s="15">
        <f t="shared" si="644"/>
        <v>0</v>
      </c>
      <c r="N451" s="15">
        <f t="shared" si="644"/>
        <v>200898245.21000004</v>
      </c>
      <c r="O451" s="15">
        <f t="shared" si="644"/>
        <v>253280489.98999998</v>
      </c>
    </row>
    <row r="452" spans="1:15" x14ac:dyDescent="0.25">
      <c r="A452" s="13"/>
      <c r="N452" s="23"/>
    </row>
    <row r="453" spans="1:15" x14ac:dyDescent="0.25">
      <c r="A453" s="13"/>
    </row>
    <row r="454" spans="1:15" x14ac:dyDescent="0.25">
      <c r="A454" s="13"/>
    </row>
    <row r="455" spans="1:15" x14ac:dyDescent="0.25">
      <c r="A455" s="13"/>
    </row>
    <row r="456" spans="1:15" x14ac:dyDescent="0.25">
      <c r="A456" s="13"/>
    </row>
    <row r="457" spans="1:15" x14ac:dyDescent="0.25">
      <c r="A457" s="13"/>
    </row>
    <row r="458" spans="1:15" x14ac:dyDescent="0.25">
      <c r="A458" s="13"/>
    </row>
    <row r="459" spans="1:15" x14ac:dyDescent="0.25">
      <c r="A459" s="13"/>
    </row>
    <row r="460" spans="1:15" x14ac:dyDescent="0.25">
      <c r="A460" s="13"/>
    </row>
    <row r="461" spans="1:15" x14ac:dyDescent="0.25">
      <c r="A461" s="13"/>
    </row>
    <row r="462" spans="1:15" x14ac:dyDescent="0.25">
      <c r="A462" s="13"/>
    </row>
    <row r="463" spans="1:15" x14ac:dyDescent="0.25">
      <c r="A463" s="13"/>
    </row>
    <row r="464" spans="1:15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</sheetData>
  <mergeCells count="19">
    <mergeCell ref="A2:O2"/>
    <mergeCell ref="A3:O3"/>
    <mergeCell ref="A1:O1"/>
    <mergeCell ref="A275:B275"/>
    <mergeCell ref="A293:B293"/>
    <mergeCell ref="A188:B188"/>
    <mergeCell ref="A262:B262"/>
    <mergeCell ref="A270:B270"/>
    <mergeCell ref="A420:B420"/>
    <mergeCell ref="A434:B434"/>
    <mergeCell ref="A415:B415"/>
    <mergeCell ref="A6:B6"/>
    <mergeCell ref="A122:B122"/>
    <mergeCell ref="A155:B155"/>
    <mergeCell ref="A300:B300"/>
    <mergeCell ref="A377:B377"/>
    <mergeCell ref="A349:B349"/>
    <mergeCell ref="A407:B407"/>
    <mergeCell ref="A358:B358"/>
  </mergeCells>
  <printOptions horizontalCentered="1"/>
  <pageMargins left="0.59055118110236227" right="0.59055118110236227" top="0.59055118110236227" bottom="0.55118110236220474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 MAR</vt:lpstr>
      <vt:lpstr>'ENE- MAR'!Área_de_impresión</vt:lpstr>
      <vt:lpstr>'ENE- MAR'!Títulos_a_imprimir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2020-07-08T15:43:19Z</cp:lastPrinted>
  <dcterms:created xsi:type="dcterms:W3CDTF">2017-04-25T21:14:33Z</dcterms:created>
  <dcterms:modified xsi:type="dcterms:W3CDTF">2020-07-08T18:44:20Z</dcterms:modified>
</cp:coreProperties>
</file>